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worksheets/sheet293.xml" ContentType="application/vnd.openxmlformats-officedocument.spreadsheetml.worksheet+xml"/>
  <Override PartName="/xl/worksheets/sheet294.xml" ContentType="application/vnd.openxmlformats-officedocument.spreadsheetml.worksheet+xml"/>
  <Override PartName="/xl/worksheets/sheet295.xml" ContentType="application/vnd.openxmlformats-officedocument.spreadsheetml.worksheet+xml"/>
  <Override PartName="/xl/worksheets/sheet296.xml" ContentType="application/vnd.openxmlformats-officedocument.spreadsheetml.worksheet+xml"/>
  <Override PartName="/xl/worksheets/sheet297.xml" ContentType="application/vnd.openxmlformats-officedocument.spreadsheetml.worksheet+xml"/>
  <Override PartName="/xl/worksheets/sheet298.xml" ContentType="application/vnd.openxmlformats-officedocument.spreadsheetml.worksheet+xml"/>
  <Override PartName="/xl/worksheets/sheet299.xml" ContentType="application/vnd.openxmlformats-officedocument.spreadsheetml.worksheet+xml"/>
  <Override PartName="/xl/worksheets/sheet300.xml" ContentType="application/vnd.openxmlformats-officedocument.spreadsheetml.worksheet+xml"/>
  <Override PartName="/xl/worksheets/sheet301.xml" ContentType="application/vnd.openxmlformats-officedocument.spreadsheetml.worksheet+xml"/>
  <Override PartName="/xl/worksheets/sheet302.xml" ContentType="application/vnd.openxmlformats-officedocument.spreadsheetml.worksheet+xml"/>
  <Override PartName="/xl/worksheets/sheet303.xml" ContentType="application/vnd.openxmlformats-officedocument.spreadsheetml.worksheet+xml"/>
  <Override PartName="/xl/worksheets/sheet304.xml" ContentType="application/vnd.openxmlformats-officedocument.spreadsheetml.worksheet+xml"/>
  <Override PartName="/xl/worksheets/sheet305.xml" ContentType="application/vnd.openxmlformats-officedocument.spreadsheetml.worksheet+xml"/>
  <Override PartName="/xl/worksheets/sheet306.xml" ContentType="application/vnd.openxmlformats-officedocument.spreadsheetml.worksheet+xml"/>
  <Override PartName="/xl/worksheets/sheet307.xml" ContentType="application/vnd.openxmlformats-officedocument.spreadsheetml.worksheet+xml"/>
  <Override PartName="/xl/worksheets/sheet308.xml" ContentType="application/vnd.openxmlformats-officedocument.spreadsheetml.worksheet+xml"/>
  <Override PartName="/xl/worksheets/sheet309.xml" ContentType="application/vnd.openxmlformats-officedocument.spreadsheetml.worksheet+xml"/>
  <Override PartName="/xl/worksheets/sheet310.xml" ContentType="application/vnd.openxmlformats-officedocument.spreadsheetml.worksheet+xml"/>
  <Override PartName="/xl/worksheets/sheet311.xml" ContentType="application/vnd.openxmlformats-officedocument.spreadsheetml.worksheet+xml"/>
  <Override PartName="/xl/worksheets/sheet312.xml" ContentType="application/vnd.openxmlformats-officedocument.spreadsheetml.worksheet+xml"/>
  <Override PartName="/xl/worksheets/sheet313.xml" ContentType="application/vnd.openxmlformats-officedocument.spreadsheetml.worksheet+xml"/>
  <Override PartName="/xl/worksheets/sheet314.xml" ContentType="application/vnd.openxmlformats-officedocument.spreadsheetml.worksheet+xml"/>
  <Override PartName="/xl/worksheets/sheet315.xml" ContentType="application/vnd.openxmlformats-officedocument.spreadsheetml.worksheet+xml"/>
  <Override PartName="/xl/worksheets/sheet316.xml" ContentType="application/vnd.openxmlformats-officedocument.spreadsheetml.worksheet+xml"/>
  <Override PartName="/xl/worksheets/sheet317.xml" ContentType="application/vnd.openxmlformats-officedocument.spreadsheetml.worksheet+xml"/>
  <Override PartName="/xl/worksheets/sheet318.xml" ContentType="application/vnd.openxmlformats-officedocument.spreadsheetml.worksheet+xml"/>
  <Override PartName="/xl/worksheets/sheet319.xml" ContentType="application/vnd.openxmlformats-officedocument.spreadsheetml.worksheet+xml"/>
  <Override PartName="/xl/worksheets/sheet320.xml" ContentType="application/vnd.openxmlformats-officedocument.spreadsheetml.worksheet+xml"/>
  <Override PartName="/xl/worksheets/sheet321.xml" ContentType="application/vnd.openxmlformats-officedocument.spreadsheetml.worksheet+xml"/>
  <Override PartName="/xl/worksheets/sheet322.xml" ContentType="application/vnd.openxmlformats-officedocument.spreadsheetml.worksheet+xml"/>
  <Override PartName="/xl/worksheets/sheet323.xml" ContentType="application/vnd.openxmlformats-officedocument.spreadsheetml.worksheet+xml"/>
  <Override PartName="/xl/worksheets/sheet324.xml" ContentType="application/vnd.openxmlformats-officedocument.spreadsheetml.worksheet+xml"/>
  <Override PartName="/xl/worksheets/sheet325.xml" ContentType="application/vnd.openxmlformats-officedocument.spreadsheetml.worksheet+xml"/>
  <Override PartName="/xl/worksheets/sheet326.xml" ContentType="application/vnd.openxmlformats-officedocument.spreadsheetml.worksheet+xml"/>
  <Override PartName="/xl/worksheets/sheet327.xml" ContentType="application/vnd.openxmlformats-officedocument.spreadsheetml.worksheet+xml"/>
  <Override PartName="/xl/worksheets/sheet328.xml" ContentType="application/vnd.openxmlformats-officedocument.spreadsheetml.worksheet+xml"/>
  <Override PartName="/xl/worksheets/sheet329.xml" ContentType="application/vnd.openxmlformats-officedocument.spreadsheetml.worksheet+xml"/>
  <Override PartName="/xl/worksheets/sheet330.xml" ContentType="application/vnd.openxmlformats-officedocument.spreadsheetml.worksheet+xml"/>
  <Override PartName="/xl/worksheets/sheet331.xml" ContentType="application/vnd.openxmlformats-officedocument.spreadsheetml.worksheet+xml"/>
  <Override PartName="/xl/worksheets/sheet332.xml" ContentType="application/vnd.openxmlformats-officedocument.spreadsheetml.worksheet+xml"/>
  <Override PartName="/xl/worksheets/sheet333.xml" ContentType="application/vnd.openxmlformats-officedocument.spreadsheetml.worksheet+xml"/>
  <Override PartName="/xl/worksheets/sheet334.xml" ContentType="application/vnd.openxmlformats-officedocument.spreadsheetml.worksheet+xml"/>
  <Override PartName="/xl/worksheets/sheet335.xml" ContentType="application/vnd.openxmlformats-officedocument.spreadsheetml.worksheet+xml"/>
  <Override PartName="/xl/worksheets/sheet336.xml" ContentType="application/vnd.openxmlformats-officedocument.spreadsheetml.worksheet+xml"/>
  <Override PartName="/xl/worksheets/sheet337.xml" ContentType="application/vnd.openxmlformats-officedocument.spreadsheetml.worksheet+xml"/>
  <Override PartName="/xl/worksheets/sheet338.xml" ContentType="application/vnd.openxmlformats-officedocument.spreadsheetml.worksheet+xml"/>
  <Override PartName="/xl/worksheets/sheet339.xml" ContentType="application/vnd.openxmlformats-officedocument.spreadsheetml.worksheet+xml"/>
  <Override PartName="/xl/worksheets/sheet340.xml" ContentType="application/vnd.openxmlformats-officedocument.spreadsheetml.worksheet+xml"/>
  <Override PartName="/xl/worksheets/sheet341.xml" ContentType="application/vnd.openxmlformats-officedocument.spreadsheetml.worksheet+xml"/>
  <Override PartName="/xl/worksheets/sheet342.xml" ContentType="application/vnd.openxmlformats-officedocument.spreadsheetml.worksheet+xml"/>
  <Override PartName="/xl/worksheets/sheet343.xml" ContentType="application/vnd.openxmlformats-officedocument.spreadsheetml.worksheet+xml"/>
  <Override PartName="/xl/worksheets/sheet344.xml" ContentType="application/vnd.openxmlformats-officedocument.spreadsheetml.worksheet+xml"/>
  <Override PartName="/xl/worksheets/sheet345.xml" ContentType="application/vnd.openxmlformats-officedocument.spreadsheetml.worksheet+xml"/>
  <Override PartName="/xl/worksheets/sheet346.xml" ContentType="application/vnd.openxmlformats-officedocument.spreadsheetml.worksheet+xml"/>
  <Override PartName="/xl/worksheets/sheet347.xml" ContentType="application/vnd.openxmlformats-officedocument.spreadsheetml.worksheet+xml"/>
  <Override PartName="/xl/worksheets/sheet348.xml" ContentType="application/vnd.openxmlformats-officedocument.spreadsheetml.worksheet+xml"/>
  <Override PartName="/xl/worksheets/sheet349.xml" ContentType="application/vnd.openxmlformats-officedocument.spreadsheetml.worksheet+xml"/>
  <Override PartName="/xl/worksheets/sheet350.xml" ContentType="application/vnd.openxmlformats-officedocument.spreadsheetml.worksheet+xml"/>
  <Override PartName="/xl/worksheets/sheet351.xml" ContentType="application/vnd.openxmlformats-officedocument.spreadsheetml.worksheet+xml"/>
  <Override PartName="/xl/worksheets/sheet352.xml" ContentType="application/vnd.openxmlformats-officedocument.spreadsheetml.worksheet+xml"/>
  <Override PartName="/xl/worksheets/sheet353.xml" ContentType="application/vnd.openxmlformats-officedocument.spreadsheetml.worksheet+xml"/>
  <Override PartName="/xl/worksheets/sheet354.xml" ContentType="application/vnd.openxmlformats-officedocument.spreadsheetml.worksheet+xml"/>
  <Override PartName="/xl/worksheets/sheet355.xml" ContentType="application/vnd.openxmlformats-officedocument.spreadsheetml.worksheet+xml"/>
  <Override PartName="/xl/worksheets/sheet356.xml" ContentType="application/vnd.openxmlformats-officedocument.spreadsheetml.worksheet+xml"/>
  <Override PartName="/xl/worksheets/sheet357.xml" ContentType="application/vnd.openxmlformats-officedocument.spreadsheetml.worksheet+xml"/>
  <Override PartName="/xl/worksheets/sheet358.xml" ContentType="application/vnd.openxmlformats-officedocument.spreadsheetml.worksheet+xml"/>
  <Override PartName="/xl/worksheets/sheet359.xml" ContentType="application/vnd.openxmlformats-officedocument.spreadsheetml.worksheet+xml"/>
  <Override PartName="/xl/worksheets/sheet360.xml" ContentType="application/vnd.openxmlformats-officedocument.spreadsheetml.worksheet+xml"/>
  <Override PartName="/xl/worksheets/sheet361.xml" ContentType="application/vnd.openxmlformats-officedocument.spreadsheetml.worksheet+xml"/>
  <Override PartName="/xl/worksheets/sheet362.xml" ContentType="application/vnd.openxmlformats-officedocument.spreadsheetml.worksheet+xml"/>
  <Override PartName="/xl/worksheets/sheet363.xml" ContentType="application/vnd.openxmlformats-officedocument.spreadsheetml.worksheet+xml"/>
  <Override PartName="/xl/worksheets/sheet364.xml" ContentType="application/vnd.openxmlformats-officedocument.spreadsheetml.worksheet+xml"/>
  <Override PartName="/xl/worksheets/sheet365.xml" ContentType="application/vnd.openxmlformats-officedocument.spreadsheetml.worksheet+xml"/>
  <Override PartName="/xl/worksheets/sheet366.xml" ContentType="application/vnd.openxmlformats-officedocument.spreadsheetml.worksheet+xml"/>
  <Override PartName="/xl/worksheets/sheet367.xml" ContentType="application/vnd.openxmlformats-officedocument.spreadsheetml.worksheet+xml"/>
  <Override PartName="/xl/worksheets/sheet368.xml" ContentType="application/vnd.openxmlformats-officedocument.spreadsheetml.worksheet+xml"/>
  <Override PartName="/xl/worksheets/sheet369.xml" ContentType="application/vnd.openxmlformats-officedocument.spreadsheetml.worksheet+xml"/>
  <Override PartName="/xl/worksheets/sheet370.xml" ContentType="application/vnd.openxmlformats-officedocument.spreadsheetml.worksheet+xml"/>
  <Override PartName="/xl/worksheets/sheet371.xml" ContentType="application/vnd.openxmlformats-officedocument.spreadsheetml.worksheet+xml"/>
  <Override PartName="/xl/worksheets/sheet372.xml" ContentType="application/vnd.openxmlformats-officedocument.spreadsheetml.worksheet+xml"/>
  <Override PartName="/xl/worksheets/sheet373.xml" ContentType="application/vnd.openxmlformats-officedocument.spreadsheetml.worksheet+xml"/>
  <Override PartName="/xl/worksheets/sheet374.xml" ContentType="application/vnd.openxmlformats-officedocument.spreadsheetml.worksheet+xml"/>
  <Override PartName="/xl/worksheets/sheet375.xml" ContentType="application/vnd.openxmlformats-officedocument.spreadsheetml.worksheet+xml"/>
  <Override PartName="/xl/worksheets/sheet376.xml" ContentType="application/vnd.openxmlformats-officedocument.spreadsheetml.worksheet+xml"/>
  <Override PartName="/xl/worksheets/sheet377.xml" ContentType="application/vnd.openxmlformats-officedocument.spreadsheetml.worksheet+xml"/>
  <Override PartName="/xl/worksheets/sheet378.xml" ContentType="application/vnd.openxmlformats-officedocument.spreadsheetml.worksheet+xml"/>
  <Override PartName="/xl/worksheets/sheet379.xml" ContentType="application/vnd.openxmlformats-officedocument.spreadsheetml.worksheet+xml"/>
  <Override PartName="/xl/worksheets/sheet380.xml" ContentType="application/vnd.openxmlformats-officedocument.spreadsheetml.worksheet+xml"/>
  <Override PartName="/xl/worksheets/sheet381.xml" ContentType="application/vnd.openxmlformats-officedocument.spreadsheetml.worksheet+xml"/>
  <Override PartName="/xl/worksheets/sheet382.xml" ContentType="application/vnd.openxmlformats-officedocument.spreadsheetml.worksheet+xml"/>
  <Override PartName="/xl/worksheets/sheet383.xml" ContentType="application/vnd.openxmlformats-officedocument.spreadsheetml.worksheet+xml"/>
  <Override PartName="/xl/worksheets/sheet384.xml" ContentType="application/vnd.openxmlformats-officedocument.spreadsheetml.worksheet+xml"/>
  <Override PartName="/xl/worksheets/sheet385.xml" ContentType="application/vnd.openxmlformats-officedocument.spreadsheetml.worksheet+xml"/>
  <Override PartName="/xl/worksheets/sheet386.xml" ContentType="application/vnd.openxmlformats-officedocument.spreadsheetml.worksheet+xml"/>
  <Override PartName="/xl/worksheets/sheet387.xml" ContentType="application/vnd.openxmlformats-officedocument.spreadsheetml.worksheet+xml"/>
  <Override PartName="/xl/worksheets/sheet388.xml" ContentType="application/vnd.openxmlformats-officedocument.spreadsheetml.worksheet+xml"/>
  <Override PartName="/xl/worksheets/sheet389.xml" ContentType="application/vnd.openxmlformats-officedocument.spreadsheetml.worksheet+xml"/>
  <Override PartName="/xl/worksheets/sheet390.xml" ContentType="application/vnd.openxmlformats-officedocument.spreadsheetml.worksheet+xml"/>
  <Override PartName="/xl/worksheets/sheet391.xml" ContentType="application/vnd.openxmlformats-officedocument.spreadsheetml.worksheet+xml"/>
  <Override PartName="/xl/worksheets/sheet392.xml" ContentType="application/vnd.openxmlformats-officedocument.spreadsheetml.worksheet+xml"/>
  <Override PartName="/xl/worksheets/sheet393.xml" ContentType="application/vnd.openxmlformats-officedocument.spreadsheetml.worksheet+xml"/>
  <Override PartName="/xl/worksheets/sheet394.xml" ContentType="application/vnd.openxmlformats-officedocument.spreadsheetml.worksheet+xml"/>
  <Override PartName="/xl/worksheets/sheet395.xml" ContentType="application/vnd.openxmlformats-officedocument.spreadsheetml.worksheet+xml"/>
  <Override PartName="/xl/worksheets/sheet396.xml" ContentType="application/vnd.openxmlformats-officedocument.spreadsheetml.worksheet+xml"/>
  <Override PartName="/xl/worksheets/sheet397.xml" ContentType="application/vnd.openxmlformats-officedocument.spreadsheetml.worksheet+xml"/>
  <Override PartName="/xl/worksheets/sheet398.xml" ContentType="application/vnd.openxmlformats-officedocument.spreadsheetml.worksheet+xml"/>
  <Override PartName="/xl/worksheets/sheet399.xml" ContentType="application/vnd.openxmlformats-officedocument.spreadsheetml.worksheet+xml"/>
  <Override PartName="/xl/worksheets/sheet400.xml" ContentType="application/vnd.openxmlformats-officedocument.spreadsheetml.worksheet+xml"/>
  <Override PartName="/xl/worksheets/sheet401.xml" ContentType="application/vnd.openxmlformats-officedocument.spreadsheetml.worksheet+xml"/>
  <Override PartName="/xl/worksheets/sheet402.xml" ContentType="application/vnd.openxmlformats-officedocument.spreadsheetml.worksheet+xml"/>
  <Override PartName="/xl/worksheets/sheet403.xml" ContentType="application/vnd.openxmlformats-officedocument.spreadsheetml.worksheet+xml"/>
  <Override PartName="/xl/worksheets/sheet404.xml" ContentType="application/vnd.openxmlformats-officedocument.spreadsheetml.worksheet+xml"/>
  <Override PartName="/xl/worksheets/sheet405.xml" ContentType="application/vnd.openxmlformats-officedocument.spreadsheetml.worksheet+xml"/>
  <Override PartName="/xl/worksheets/sheet406.xml" ContentType="application/vnd.openxmlformats-officedocument.spreadsheetml.worksheet+xml"/>
  <Override PartName="/xl/worksheets/sheet407.xml" ContentType="application/vnd.openxmlformats-officedocument.spreadsheetml.worksheet+xml"/>
  <Override PartName="/xl/worksheets/sheet408.xml" ContentType="application/vnd.openxmlformats-officedocument.spreadsheetml.worksheet+xml"/>
  <Override PartName="/xl/worksheets/sheet409.xml" ContentType="application/vnd.openxmlformats-officedocument.spreadsheetml.worksheet+xml"/>
  <Override PartName="/xl/worksheets/sheet410.xml" ContentType="application/vnd.openxmlformats-officedocument.spreadsheetml.worksheet+xml"/>
  <Override PartName="/xl/worksheets/sheet411.xml" ContentType="application/vnd.openxmlformats-officedocument.spreadsheetml.worksheet+xml"/>
  <Override PartName="/xl/worksheets/sheet412.xml" ContentType="application/vnd.openxmlformats-officedocument.spreadsheetml.worksheet+xml"/>
  <Override PartName="/xl/worksheets/sheet413.xml" ContentType="application/vnd.openxmlformats-officedocument.spreadsheetml.worksheet+xml"/>
  <Override PartName="/xl/worksheets/sheet414.xml" ContentType="application/vnd.openxmlformats-officedocument.spreadsheetml.worksheet+xml"/>
  <Override PartName="/xl/worksheets/sheet415.xml" ContentType="application/vnd.openxmlformats-officedocument.spreadsheetml.worksheet+xml"/>
  <Override PartName="/xl/worksheets/sheet416.xml" ContentType="application/vnd.openxmlformats-officedocument.spreadsheetml.worksheet+xml"/>
  <Override PartName="/xl/worksheets/sheet417.xml" ContentType="application/vnd.openxmlformats-officedocument.spreadsheetml.worksheet+xml"/>
  <Override PartName="/xl/worksheets/sheet418.xml" ContentType="application/vnd.openxmlformats-officedocument.spreadsheetml.worksheet+xml"/>
  <Override PartName="/xl/worksheets/sheet419.xml" ContentType="application/vnd.openxmlformats-officedocument.spreadsheetml.worksheet+xml"/>
  <Override PartName="/xl/worksheets/sheet420.xml" ContentType="application/vnd.openxmlformats-officedocument.spreadsheetml.worksheet+xml"/>
  <Override PartName="/xl/worksheets/sheet421.xml" ContentType="application/vnd.openxmlformats-officedocument.spreadsheetml.worksheet+xml"/>
  <Override PartName="/xl/worksheets/sheet422.xml" ContentType="application/vnd.openxmlformats-officedocument.spreadsheetml.worksheet+xml"/>
  <Override PartName="/xl/worksheets/sheet423.xml" ContentType="application/vnd.openxmlformats-officedocument.spreadsheetml.worksheet+xml"/>
  <Override PartName="/xl/worksheets/sheet424.xml" ContentType="application/vnd.openxmlformats-officedocument.spreadsheetml.worksheet+xml"/>
  <Override PartName="/xl/worksheets/sheet425.xml" ContentType="application/vnd.openxmlformats-officedocument.spreadsheetml.worksheet+xml"/>
  <Override PartName="/xl/worksheets/sheet426.xml" ContentType="application/vnd.openxmlformats-officedocument.spreadsheetml.worksheet+xml"/>
  <Override PartName="/xl/worksheets/sheet427.xml" ContentType="application/vnd.openxmlformats-officedocument.spreadsheetml.worksheet+xml"/>
  <Override PartName="/xl/worksheets/sheet428.xml" ContentType="application/vnd.openxmlformats-officedocument.spreadsheetml.worksheet+xml"/>
  <Override PartName="/xl/worksheets/sheet429.xml" ContentType="application/vnd.openxmlformats-officedocument.spreadsheetml.worksheet+xml"/>
  <Override PartName="/xl/worksheets/sheet430.xml" ContentType="application/vnd.openxmlformats-officedocument.spreadsheetml.worksheet+xml"/>
  <Override PartName="/xl/worksheets/sheet431.xml" ContentType="application/vnd.openxmlformats-officedocument.spreadsheetml.worksheet+xml"/>
  <Override PartName="/xl/worksheets/sheet432.xml" ContentType="application/vnd.openxmlformats-officedocument.spreadsheetml.worksheet+xml"/>
  <Override PartName="/xl/worksheets/sheet433.xml" ContentType="application/vnd.openxmlformats-officedocument.spreadsheetml.worksheet+xml"/>
  <Override PartName="/xl/worksheets/sheet434.xml" ContentType="application/vnd.openxmlformats-officedocument.spreadsheetml.worksheet+xml"/>
  <Override PartName="/xl/worksheets/sheet435.xml" ContentType="application/vnd.openxmlformats-officedocument.spreadsheetml.worksheet+xml"/>
  <Override PartName="/xl/worksheets/sheet436.xml" ContentType="application/vnd.openxmlformats-officedocument.spreadsheetml.worksheet+xml"/>
  <Override PartName="/xl/worksheets/sheet437.xml" ContentType="application/vnd.openxmlformats-officedocument.spreadsheetml.worksheet+xml"/>
  <Override PartName="/xl/worksheets/sheet438.xml" ContentType="application/vnd.openxmlformats-officedocument.spreadsheetml.worksheet+xml"/>
  <Override PartName="/xl/worksheets/sheet439.xml" ContentType="application/vnd.openxmlformats-officedocument.spreadsheetml.worksheet+xml"/>
  <Override PartName="/xl/worksheets/sheet440.xml" ContentType="application/vnd.openxmlformats-officedocument.spreadsheetml.worksheet+xml"/>
  <Override PartName="/xl/worksheets/sheet441.xml" ContentType="application/vnd.openxmlformats-officedocument.spreadsheetml.worksheet+xml"/>
  <Override PartName="/xl/worksheets/sheet442.xml" ContentType="application/vnd.openxmlformats-officedocument.spreadsheetml.worksheet+xml"/>
  <Override PartName="/xl/worksheets/sheet443.xml" ContentType="application/vnd.openxmlformats-officedocument.spreadsheetml.worksheet+xml"/>
  <Override PartName="/xl/worksheets/sheet444.xml" ContentType="application/vnd.openxmlformats-officedocument.spreadsheetml.worksheet+xml"/>
  <Override PartName="/xl/worksheets/sheet445.xml" ContentType="application/vnd.openxmlformats-officedocument.spreadsheetml.worksheet+xml"/>
  <Override PartName="/xl/worksheets/sheet446.xml" ContentType="application/vnd.openxmlformats-officedocument.spreadsheetml.worksheet+xml"/>
  <Override PartName="/xl/worksheets/sheet447.xml" ContentType="application/vnd.openxmlformats-officedocument.spreadsheetml.worksheet+xml"/>
  <Override PartName="/xl/worksheets/sheet448.xml" ContentType="application/vnd.openxmlformats-officedocument.spreadsheetml.worksheet+xml"/>
  <Override PartName="/xl/worksheets/sheet449.xml" ContentType="application/vnd.openxmlformats-officedocument.spreadsheetml.worksheet+xml"/>
  <Override PartName="/xl/worksheets/sheet450.xml" ContentType="application/vnd.openxmlformats-officedocument.spreadsheetml.worksheet+xml"/>
  <Override PartName="/xl/worksheets/sheet451.xml" ContentType="application/vnd.openxmlformats-officedocument.spreadsheetml.worksheet+xml"/>
  <Override PartName="/xl/worksheets/sheet452.xml" ContentType="application/vnd.openxmlformats-officedocument.spreadsheetml.worksheet+xml"/>
  <Override PartName="/xl/worksheets/sheet453.xml" ContentType="application/vnd.openxmlformats-officedocument.spreadsheetml.worksheet+xml"/>
  <Override PartName="/xl/worksheets/sheet454.xml" ContentType="application/vnd.openxmlformats-officedocument.spreadsheetml.worksheet+xml"/>
  <Override PartName="/xl/worksheets/sheet455.xml" ContentType="application/vnd.openxmlformats-officedocument.spreadsheetml.worksheet+xml"/>
  <Override PartName="/xl/worksheets/sheet456.xml" ContentType="application/vnd.openxmlformats-officedocument.spreadsheetml.worksheet+xml"/>
  <Override PartName="/xl/worksheets/sheet457.xml" ContentType="application/vnd.openxmlformats-officedocument.spreadsheetml.worksheet+xml"/>
  <Override PartName="/xl/worksheets/sheet458.xml" ContentType="application/vnd.openxmlformats-officedocument.spreadsheetml.worksheet+xml"/>
  <Override PartName="/xl/worksheets/sheet459.xml" ContentType="application/vnd.openxmlformats-officedocument.spreadsheetml.worksheet+xml"/>
  <Override PartName="/xl/worksheets/sheet460.xml" ContentType="application/vnd.openxmlformats-officedocument.spreadsheetml.worksheet+xml"/>
  <Override PartName="/xl/worksheets/sheet461.xml" ContentType="application/vnd.openxmlformats-officedocument.spreadsheetml.worksheet+xml"/>
  <Override PartName="/xl/worksheets/sheet462.xml" ContentType="application/vnd.openxmlformats-officedocument.spreadsheetml.worksheet+xml"/>
  <Override PartName="/xl/worksheets/sheet463.xml" ContentType="application/vnd.openxmlformats-officedocument.spreadsheetml.worksheet+xml"/>
  <Override PartName="/xl/worksheets/sheet464.xml" ContentType="application/vnd.openxmlformats-officedocument.spreadsheetml.worksheet+xml"/>
  <Override PartName="/xl/worksheets/sheet465.xml" ContentType="application/vnd.openxmlformats-officedocument.spreadsheetml.worksheet+xml"/>
  <Override PartName="/xl/worksheets/sheet466.xml" ContentType="application/vnd.openxmlformats-officedocument.spreadsheetml.worksheet+xml"/>
  <Override PartName="/xl/worksheets/sheet467.xml" ContentType="application/vnd.openxmlformats-officedocument.spreadsheetml.worksheet+xml"/>
  <Override PartName="/xl/worksheets/sheet468.xml" ContentType="application/vnd.openxmlformats-officedocument.spreadsheetml.worksheet+xml"/>
  <Override PartName="/xl/worksheets/sheet469.xml" ContentType="application/vnd.openxmlformats-officedocument.spreadsheetml.worksheet+xml"/>
  <Override PartName="/xl/worksheets/sheet470.xml" ContentType="application/vnd.openxmlformats-officedocument.spreadsheetml.worksheet+xml"/>
  <Override PartName="/xl/worksheets/sheet471.xml" ContentType="application/vnd.openxmlformats-officedocument.spreadsheetml.worksheet+xml"/>
  <Override PartName="/xl/worksheets/sheet472.xml" ContentType="application/vnd.openxmlformats-officedocument.spreadsheetml.worksheet+xml"/>
  <Override PartName="/xl/worksheets/sheet473.xml" ContentType="application/vnd.openxmlformats-officedocument.spreadsheetml.worksheet+xml"/>
  <Override PartName="/xl/worksheets/sheet474.xml" ContentType="application/vnd.openxmlformats-officedocument.spreadsheetml.worksheet+xml"/>
  <Override PartName="/xl/worksheets/sheet475.xml" ContentType="application/vnd.openxmlformats-officedocument.spreadsheetml.worksheet+xml"/>
  <Override PartName="/xl/worksheets/sheet476.xml" ContentType="application/vnd.openxmlformats-officedocument.spreadsheetml.worksheet+xml"/>
  <Override PartName="/xl/worksheets/sheet477.xml" ContentType="application/vnd.openxmlformats-officedocument.spreadsheetml.worksheet+xml"/>
  <Override PartName="/xl/worksheets/sheet478.xml" ContentType="application/vnd.openxmlformats-officedocument.spreadsheetml.worksheet+xml"/>
  <Override PartName="/xl/worksheets/sheet479.xml" ContentType="application/vnd.openxmlformats-officedocument.spreadsheetml.worksheet+xml"/>
  <Override PartName="/xl/worksheets/sheet480.xml" ContentType="application/vnd.openxmlformats-officedocument.spreadsheetml.worksheet+xml"/>
  <Override PartName="/xl/worksheets/sheet481.xml" ContentType="application/vnd.openxmlformats-officedocument.spreadsheetml.worksheet+xml"/>
  <Override PartName="/xl/worksheets/sheet482.xml" ContentType="application/vnd.openxmlformats-officedocument.spreadsheetml.worksheet+xml"/>
  <Override PartName="/xl/worksheets/sheet483.xml" ContentType="application/vnd.openxmlformats-officedocument.spreadsheetml.worksheet+xml"/>
  <Override PartName="/xl/worksheets/sheet484.xml" ContentType="application/vnd.openxmlformats-officedocument.spreadsheetml.worksheet+xml"/>
  <Override PartName="/xl/worksheets/sheet485.xml" ContentType="application/vnd.openxmlformats-officedocument.spreadsheetml.worksheet+xml"/>
  <Override PartName="/xl/worksheets/sheet486.xml" ContentType="application/vnd.openxmlformats-officedocument.spreadsheetml.worksheet+xml"/>
  <Override PartName="/xl/worksheets/sheet487.xml" ContentType="application/vnd.openxmlformats-officedocument.spreadsheetml.worksheet+xml"/>
  <Override PartName="/xl/worksheets/sheet488.xml" ContentType="application/vnd.openxmlformats-officedocument.spreadsheetml.worksheet+xml"/>
  <Override PartName="/xl/worksheets/sheet489.xml" ContentType="application/vnd.openxmlformats-officedocument.spreadsheetml.worksheet+xml"/>
  <Override PartName="/xl/worksheets/sheet490.xml" ContentType="application/vnd.openxmlformats-officedocument.spreadsheetml.worksheet+xml"/>
  <Override PartName="/xl/worksheets/sheet491.xml" ContentType="application/vnd.openxmlformats-officedocument.spreadsheetml.worksheet+xml"/>
  <Override PartName="/xl/worksheets/sheet492.xml" ContentType="application/vnd.openxmlformats-officedocument.spreadsheetml.worksheet+xml"/>
  <Override PartName="/xl/worksheets/sheet493.xml" ContentType="application/vnd.openxmlformats-officedocument.spreadsheetml.worksheet+xml"/>
  <Override PartName="/xl/worksheets/sheet494.xml" ContentType="application/vnd.openxmlformats-officedocument.spreadsheetml.worksheet+xml"/>
  <Override PartName="/xl/worksheets/sheet495.xml" ContentType="application/vnd.openxmlformats-officedocument.spreadsheetml.worksheet+xml"/>
  <Override PartName="/xl/worksheets/sheet496.xml" ContentType="application/vnd.openxmlformats-officedocument.spreadsheetml.worksheet+xml"/>
  <Override PartName="/xl/worksheets/sheet497.xml" ContentType="application/vnd.openxmlformats-officedocument.spreadsheetml.worksheet+xml"/>
  <Override PartName="/xl/worksheets/sheet498.xml" ContentType="application/vnd.openxmlformats-officedocument.spreadsheetml.worksheet+xml"/>
  <Override PartName="/xl/worksheets/sheet499.xml" ContentType="application/vnd.openxmlformats-officedocument.spreadsheetml.worksheet+xml"/>
  <Override PartName="/xl/worksheets/sheet500.xml" ContentType="application/vnd.openxmlformats-officedocument.spreadsheetml.worksheet+xml"/>
  <Override PartName="/xl/worksheets/sheet501.xml" ContentType="application/vnd.openxmlformats-officedocument.spreadsheetml.worksheet+xml"/>
  <Override PartName="/xl/worksheets/sheet502.xml" ContentType="application/vnd.openxmlformats-officedocument.spreadsheetml.worksheet+xml"/>
  <Override PartName="/xl/worksheets/sheet503.xml" ContentType="application/vnd.openxmlformats-officedocument.spreadsheetml.worksheet+xml"/>
  <Override PartName="/xl/worksheets/sheet504.xml" ContentType="application/vnd.openxmlformats-officedocument.spreadsheetml.worksheet+xml"/>
  <Override PartName="/xl/worksheets/sheet505.xml" ContentType="application/vnd.openxmlformats-officedocument.spreadsheetml.worksheet+xml"/>
  <Override PartName="/xl/worksheets/sheet506.xml" ContentType="application/vnd.openxmlformats-officedocument.spreadsheetml.worksheet+xml"/>
  <Override PartName="/xl/worksheets/sheet507.xml" ContentType="application/vnd.openxmlformats-officedocument.spreadsheetml.worksheet+xml"/>
  <Override PartName="/xl/worksheets/sheet508.xml" ContentType="application/vnd.openxmlformats-officedocument.spreadsheetml.worksheet+xml"/>
  <Override PartName="/xl/worksheets/sheet509.xml" ContentType="application/vnd.openxmlformats-officedocument.spreadsheetml.worksheet+xml"/>
  <Override PartName="/xl/worksheets/sheet510.xml" ContentType="application/vnd.openxmlformats-officedocument.spreadsheetml.worksheet+xml"/>
  <Override PartName="/xl/worksheets/sheet511.xml" ContentType="application/vnd.openxmlformats-officedocument.spreadsheetml.worksheet+xml"/>
  <Override PartName="/xl/worksheets/sheet512.xml" ContentType="application/vnd.openxmlformats-officedocument.spreadsheetml.worksheet+xml"/>
  <Override PartName="/xl/worksheets/sheet513.xml" ContentType="application/vnd.openxmlformats-officedocument.spreadsheetml.worksheet+xml"/>
  <Override PartName="/xl/worksheets/sheet514.xml" ContentType="application/vnd.openxmlformats-officedocument.spreadsheetml.worksheet+xml"/>
  <Override PartName="/xl/worksheets/sheet515.xml" ContentType="application/vnd.openxmlformats-officedocument.spreadsheetml.worksheet+xml"/>
  <Override PartName="/xl/worksheets/sheet516.xml" ContentType="application/vnd.openxmlformats-officedocument.spreadsheetml.worksheet+xml"/>
  <Override PartName="/xl/worksheets/sheet517.xml" ContentType="application/vnd.openxmlformats-officedocument.spreadsheetml.worksheet+xml"/>
  <Override PartName="/xl/worksheets/sheet518.xml" ContentType="application/vnd.openxmlformats-officedocument.spreadsheetml.worksheet+xml"/>
  <Override PartName="/xl/worksheets/sheet519.xml" ContentType="application/vnd.openxmlformats-officedocument.spreadsheetml.worksheet+xml"/>
  <Override PartName="/xl/worksheets/sheet520.xml" ContentType="application/vnd.openxmlformats-officedocument.spreadsheetml.worksheet+xml"/>
  <Override PartName="/xl/worksheets/sheet521.xml" ContentType="application/vnd.openxmlformats-officedocument.spreadsheetml.worksheet+xml"/>
  <Override PartName="/xl/worksheets/sheet522.xml" ContentType="application/vnd.openxmlformats-officedocument.spreadsheetml.worksheet+xml"/>
  <Override PartName="/xl/worksheets/sheet523.xml" ContentType="application/vnd.openxmlformats-officedocument.spreadsheetml.worksheet+xml"/>
  <Override PartName="/xl/worksheets/sheet524.xml" ContentType="application/vnd.openxmlformats-officedocument.spreadsheetml.worksheet+xml"/>
  <Override PartName="/xl/worksheets/sheet525.xml" ContentType="application/vnd.openxmlformats-officedocument.spreadsheetml.worksheet+xml"/>
  <Override PartName="/xl/worksheets/sheet526.xml" ContentType="application/vnd.openxmlformats-officedocument.spreadsheetml.worksheet+xml"/>
  <Override PartName="/xl/worksheets/sheet527.xml" ContentType="application/vnd.openxmlformats-officedocument.spreadsheetml.worksheet+xml"/>
  <Override PartName="/xl/worksheets/sheet528.xml" ContentType="application/vnd.openxmlformats-officedocument.spreadsheetml.worksheet+xml"/>
  <Override PartName="/xl/worksheets/sheet529.xml" ContentType="application/vnd.openxmlformats-officedocument.spreadsheetml.worksheet+xml"/>
  <Override PartName="/xl/worksheets/sheet530.xml" ContentType="application/vnd.openxmlformats-officedocument.spreadsheetml.worksheet+xml"/>
  <Override PartName="/xl/worksheets/sheet531.xml" ContentType="application/vnd.openxmlformats-officedocument.spreadsheetml.worksheet+xml"/>
  <Override PartName="/xl/worksheets/sheet532.xml" ContentType="application/vnd.openxmlformats-officedocument.spreadsheetml.worksheet+xml"/>
  <Override PartName="/xl/worksheets/sheet533.xml" ContentType="application/vnd.openxmlformats-officedocument.spreadsheetml.worksheet+xml"/>
  <Override PartName="/xl/worksheets/sheet534.xml" ContentType="application/vnd.openxmlformats-officedocument.spreadsheetml.worksheet+xml"/>
  <Override PartName="/xl/worksheets/sheet535.xml" ContentType="application/vnd.openxmlformats-officedocument.spreadsheetml.worksheet+xml"/>
  <Override PartName="/xl/worksheets/sheet536.xml" ContentType="application/vnd.openxmlformats-officedocument.spreadsheetml.worksheet+xml"/>
  <Override PartName="/xl/worksheets/sheet537.xml" ContentType="application/vnd.openxmlformats-officedocument.spreadsheetml.worksheet+xml"/>
  <Override PartName="/xl/worksheets/sheet538.xml" ContentType="application/vnd.openxmlformats-officedocument.spreadsheetml.worksheet+xml"/>
  <Override PartName="/xl/worksheets/sheet539.xml" ContentType="application/vnd.openxmlformats-officedocument.spreadsheetml.worksheet+xml"/>
  <Override PartName="/xl/worksheets/sheet540.xml" ContentType="application/vnd.openxmlformats-officedocument.spreadsheetml.worksheet+xml"/>
  <Override PartName="/xl/worksheets/sheet541.xml" ContentType="application/vnd.openxmlformats-officedocument.spreadsheetml.worksheet+xml"/>
  <Override PartName="/xl/worksheets/sheet542.xml" ContentType="application/vnd.openxmlformats-officedocument.spreadsheetml.worksheet+xml"/>
  <Override PartName="/xl/worksheets/sheet543.xml" ContentType="application/vnd.openxmlformats-officedocument.spreadsheetml.worksheet+xml"/>
  <Override PartName="/xl/worksheets/sheet544.xml" ContentType="application/vnd.openxmlformats-officedocument.spreadsheetml.worksheet+xml"/>
  <Override PartName="/xl/worksheets/sheet545.xml" ContentType="application/vnd.openxmlformats-officedocument.spreadsheetml.worksheet+xml"/>
  <Override PartName="/xl/worksheets/sheet546.xml" ContentType="application/vnd.openxmlformats-officedocument.spreadsheetml.worksheet+xml"/>
  <Override PartName="/xl/worksheets/sheet547.xml" ContentType="application/vnd.openxmlformats-officedocument.spreadsheetml.worksheet+xml"/>
  <Override PartName="/xl/worksheets/sheet548.xml" ContentType="application/vnd.openxmlformats-officedocument.spreadsheetml.worksheet+xml"/>
  <Override PartName="/xl/worksheets/sheet549.xml" ContentType="application/vnd.openxmlformats-officedocument.spreadsheetml.worksheet+xml"/>
  <Override PartName="/xl/worksheets/sheet550.xml" ContentType="application/vnd.openxmlformats-officedocument.spreadsheetml.worksheet+xml"/>
  <Override PartName="/xl/worksheets/sheet551.xml" ContentType="application/vnd.openxmlformats-officedocument.spreadsheetml.worksheet+xml"/>
  <Override PartName="/xl/worksheets/sheet552.xml" ContentType="application/vnd.openxmlformats-officedocument.spreadsheetml.worksheet+xml"/>
  <Override PartName="/xl/worksheets/sheet553.xml" ContentType="application/vnd.openxmlformats-officedocument.spreadsheetml.worksheet+xml"/>
  <Override PartName="/xl/worksheets/sheet554.xml" ContentType="application/vnd.openxmlformats-officedocument.spreadsheetml.worksheet+xml"/>
  <Override PartName="/xl/worksheets/sheet555.xml" ContentType="application/vnd.openxmlformats-officedocument.spreadsheetml.worksheet+xml"/>
  <Override PartName="/xl/worksheets/sheet556.xml" ContentType="application/vnd.openxmlformats-officedocument.spreadsheetml.worksheet+xml"/>
  <Override PartName="/xl/worksheets/sheet557.xml" ContentType="application/vnd.openxmlformats-officedocument.spreadsheetml.worksheet+xml"/>
  <Override PartName="/xl/worksheets/sheet558.xml" ContentType="application/vnd.openxmlformats-officedocument.spreadsheetml.worksheet+xml"/>
  <Override PartName="/xl/worksheets/sheet559.xml" ContentType="application/vnd.openxmlformats-officedocument.spreadsheetml.worksheet+xml"/>
  <Override PartName="/xl/worksheets/sheet560.xml" ContentType="application/vnd.openxmlformats-officedocument.spreadsheetml.worksheet+xml"/>
  <Override PartName="/xl/worksheets/sheet561.xml" ContentType="application/vnd.openxmlformats-officedocument.spreadsheetml.worksheet+xml"/>
  <Override PartName="/xl/worksheets/sheet562.xml" ContentType="application/vnd.openxmlformats-officedocument.spreadsheetml.worksheet+xml"/>
  <Override PartName="/xl/worksheets/sheet563.xml" ContentType="application/vnd.openxmlformats-officedocument.spreadsheetml.worksheet+xml"/>
  <Override PartName="/xl/worksheets/sheet564.xml" ContentType="application/vnd.openxmlformats-officedocument.spreadsheetml.worksheet+xml"/>
  <Override PartName="/xl/worksheets/sheet565.xml" ContentType="application/vnd.openxmlformats-officedocument.spreadsheetml.worksheet+xml"/>
  <Override PartName="/xl/worksheets/sheet566.xml" ContentType="application/vnd.openxmlformats-officedocument.spreadsheetml.worksheet+xml"/>
  <Override PartName="/xl/worksheets/sheet567.xml" ContentType="application/vnd.openxmlformats-officedocument.spreadsheetml.worksheet+xml"/>
  <Override PartName="/xl/worksheets/sheet568.xml" ContentType="application/vnd.openxmlformats-officedocument.spreadsheetml.worksheet+xml"/>
  <Override PartName="/xl/worksheets/sheet569.xml" ContentType="application/vnd.openxmlformats-officedocument.spreadsheetml.worksheet+xml"/>
  <Override PartName="/xl/worksheets/sheet570.xml" ContentType="application/vnd.openxmlformats-officedocument.spreadsheetml.worksheet+xml"/>
  <Override PartName="/xl/worksheets/sheet571.xml" ContentType="application/vnd.openxmlformats-officedocument.spreadsheetml.worksheet+xml"/>
  <Override PartName="/xl/worksheets/sheet572.xml" ContentType="application/vnd.openxmlformats-officedocument.spreadsheetml.worksheet+xml"/>
  <Override PartName="/xl/worksheets/sheet573.xml" ContentType="application/vnd.openxmlformats-officedocument.spreadsheetml.worksheet+xml"/>
  <Override PartName="/xl/worksheets/sheet574.xml" ContentType="application/vnd.openxmlformats-officedocument.spreadsheetml.worksheet+xml"/>
  <Override PartName="/xl/worksheets/sheet575.xml" ContentType="application/vnd.openxmlformats-officedocument.spreadsheetml.worksheet+xml"/>
  <Override PartName="/xl/worksheets/sheet576.xml" ContentType="application/vnd.openxmlformats-officedocument.spreadsheetml.worksheet+xml"/>
  <Override PartName="/xl/worksheets/sheet577.xml" ContentType="application/vnd.openxmlformats-officedocument.spreadsheetml.worksheet+xml"/>
  <Override PartName="/xl/worksheets/sheet578.xml" ContentType="application/vnd.openxmlformats-officedocument.spreadsheetml.worksheet+xml"/>
  <Override PartName="/xl/worksheets/sheet579.xml" ContentType="application/vnd.openxmlformats-officedocument.spreadsheetml.worksheet+xml"/>
  <Override PartName="/xl/worksheets/sheet580.xml" ContentType="application/vnd.openxmlformats-officedocument.spreadsheetml.worksheet+xml"/>
  <Override PartName="/xl/worksheets/sheet581.xml" ContentType="application/vnd.openxmlformats-officedocument.spreadsheetml.worksheet+xml"/>
  <Override PartName="/xl/worksheets/sheet582.xml" ContentType="application/vnd.openxmlformats-officedocument.spreadsheetml.worksheet+xml"/>
  <Override PartName="/xl/worksheets/sheet583.xml" ContentType="application/vnd.openxmlformats-officedocument.spreadsheetml.worksheet+xml"/>
  <Override PartName="/xl/worksheets/sheet584.xml" ContentType="application/vnd.openxmlformats-officedocument.spreadsheetml.worksheet+xml"/>
  <Override PartName="/xl/worksheets/sheet585.xml" ContentType="application/vnd.openxmlformats-officedocument.spreadsheetml.worksheet+xml"/>
  <Override PartName="/xl/worksheets/sheet586.xml" ContentType="application/vnd.openxmlformats-officedocument.spreadsheetml.worksheet+xml"/>
  <Override PartName="/xl/worksheets/sheet587.xml" ContentType="application/vnd.openxmlformats-officedocument.spreadsheetml.worksheet+xml"/>
  <Override PartName="/xl/worksheets/sheet588.xml" ContentType="application/vnd.openxmlformats-officedocument.spreadsheetml.worksheet+xml"/>
  <Override PartName="/xl/worksheets/sheet589.xml" ContentType="application/vnd.openxmlformats-officedocument.spreadsheetml.worksheet+xml"/>
  <Override PartName="/xl/worksheets/sheet590.xml" ContentType="application/vnd.openxmlformats-officedocument.spreadsheetml.worksheet+xml"/>
  <Override PartName="/xl/worksheets/sheet591.xml" ContentType="application/vnd.openxmlformats-officedocument.spreadsheetml.worksheet+xml"/>
  <Override PartName="/xl/worksheets/sheet592.xml" ContentType="application/vnd.openxmlformats-officedocument.spreadsheetml.worksheet+xml"/>
  <Override PartName="/xl/worksheets/sheet593.xml" ContentType="application/vnd.openxmlformats-officedocument.spreadsheetml.worksheet+xml"/>
  <Override PartName="/xl/worksheets/sheet594.xml" ContentType="application/vnd.openxmlformats-officedocument.spreadsheetml.worksheet+xml"/>
  <Override PartName="/xl/worksheets/sheet595.xml" ContentType="application/vnd.openxmlformats-officedocument.spreadsheetml.worksheet+xml"/>
  <Override PartName="/xl/worksheets/sheet596.xml" ContentType="application/vnd.openxmlformats-officedocument.spreadsheetml.worksheet+xml"/>
  <Override PartName="/xl/worksheets/sheet597.xml" ContentType="application/vnd.openxmlformats-officedocument.spreadsheetml.worksheet+xml"/>
  <Override PartName="/xl/worksheets/sheet598.xml" ContentType="application/vnd.openxmlformats-officedocument.spreadsheetml.worksheet+xml"/>
  <Override PartName="/xl/worksheets/sheet599.xml" ContentType="application/vnd.openxmlformats-officedocument.spreadsheetml.worksheet+xml"/>
  <Override PartName="/xl/worksheets/sheet600.xml" ContentType="application/vnd.openxmlformats-officedocument.spreadsheetml.worksheet+xml"/>
  <Override PartName="/xl/worksheets/sheet601.xml" ContentType="application/vnd.openxmlformats-officedocument.spreadsheetml.worksheet+xml"/>
  <Override PartName="/xl/worksheets/sheet602.xml" ContentType="application/vnd.openxmlformats-officedocument.spreadsheetml.worksheet+xml"/>
  <Override PartName="/xl/worksheets/sheet603.xml" ContentType="application/vnd.openxmlformats-officedocument.spreadsheetml.worksheet+xml"/>
  <Override PartName="/xl/worksheets/sheet604.xml" ContentType="application/vnd.openxmlformats-officedocument.spreadsheetml.worksheet+xml"/>
  <Override PartName="/xl/worksheets/sheet605.xml" ContentType="application/vnd.openxmlformats-officedocument.spreadsheetml.worksheet+xml"/>
  <Override PartName="/xl/worksheets/sheet606.xml" ContentType="application/vnd.openxmlformats-officedocument.spreadsheetml.worksheet+xml"/>
  <Override PartName="/xl/worksheets/sheet607.xml" ContentType="application/vnd.openxmlformats-officedocument.spreadsheetml.worksheet+xml"/>
  <Override PartName="/xl/worksheets/sheet608.xml" ContentType="application/vnd.openxmlformats-officedocument.spreadsheetml.worksheet+xml"/>
  <Override PartName="/xl/worksheets/sheet609.xml" ContentType="application/vnd.openxmlformats-officedocument.spreadsheetml.worksheet+xml"/>
  <Override PartName="/xl/worksheets/sheet610.xml" ContentType="application/vnd.openxmlformats-officedocument.spreadsheetml.worksheet+xml"/>
  <Override PartName="/xl/worksheets/sheet611.xml" ContentType="application/vnd.openxmlformats-officedocument.spreadsheetml.worksheet+xml"/>
  <Override PartName="/xl/worksheets/sheet612.xml" ContentType="application/vnd.openxmlformats-officedocument.spreadsheetml.worksheet+xml"/>
  <Override PartName="/xl/worksheets/sheet613.xml" ContentType="application/vnd.openxmlformats-officedocument.spreadsheetml.worksheet+xml"/>
  <Override PartName="/xl/worksheets/sheet614.xml" ContentType="application/vnd.openxmlformats-officedocument.spreadsheetml.worksheet+xml"/>
  <Override PartName="/xl/worksheets/sheet615.xml" ContentType="application/vnd.openxmlformats-officedocument.spreadsheetml.worksheet+xml"/>
  <Override PartName="/xl/worksheets/sheet616.xml" ContentType="application/vnd.openxmlformats-officedocument.spreadsheetml.worksheet+xml"/>
  <Override PartName="/xl/worksheets/sheet617.xml" ContentType="application/vnd.openxmlformats-officedocument.spreadsheetml.worksheet+xml"/>
  <Override PartName="/xl/worksheets/sheet618.xml" ContentType="application/vnd.openxmlformats-officedocument.spreadsheetml.worksheet+xml"/>
  <Override PartName="/xl/worksheets/sheet619.xml" ContentType="application/vnd.openxmlformats-officedocument.spreadsheetml.worksheet+xml"/>
  <Override PartName="/xl/worksheets/sheet620.xml" ContentType="application/vnd.openxmlformats-officedocument.spreadsheetml.worksheet+xml"/>
  <Override PartName="/xl/worksheets/sheet621.xml" ContentType="application/vnd.openxmlformats-officedocument.spreadsheetml.worksheet+xml"/>
  <Override PartName="/xl/worksheets/sheet622.xml" ContentType="application/vnd.openxmlformats-officedocument.spreadsheetml.worksheet+xml"/>
  <Override PartName="/xl/worksheets/sheet623.xml" ContentType="application/vnd.openxmlformats-officedocument.spreadsheetml.worksheet+xml"/>
  <Override PartName="/xl/worksheets/sheet624.xml" ContentType="application/vnd.openxmlformats-officedocument.spreadsheetml.worksheet+xml"/>
  <Override PartName="/xl/worksheets/sheet625.xml" ContentType="application/vnd.openxmlformats-officedocument.spreadsheetml.worksheet+xml"/>
  <Override PartName="/xl/worksheets/sheet626.xml" ContentType="application/vnd.openxmlformats-officedocument.spreadsheetml.worksheet+xml"/>
  <Override PartName="/xl/worksheets/sheet627.xml" ContentType="application/vnd.openxmlformats-officedocument.spreadsheetml.worksheet+xml"/>
  <Override PartName="/xl/worksheets/sheet628.xml" ContentType="application/vnd.openxmlformats-officedocument.spreadsheetml.worksheet+xml"/>
  <Override PartName="/xl/worksheets/sheet629.xml" ContentType="application/vnd.openxmlformats-officedocument.spreadsheetml.worksheet+xml"/>
  <Override PartName="/xl/worksheets/sheet630.xml" ContentType="application/vnd.openxmlformats-officedocument.spreadsheetml.worksheet+xml"/>
  <Override PartName="/xl/worksheets/sheet631.xml" ContentType="application/vnd.openxmlformats-officedocument.spreadsheetml.worksheet+xml"/>
  <Override PartName="/xl/worksheets/sheet632.xml" ContentType="application/vnd.openxmlformats-officedocument.spreadsheetml.worksheet+xml"/>
  <Override PartName="/xl/worksheets/sheet633.xml" ContentType="application/vnd.openxmlformats-officedocument.spreadsheetml.worksheet+xml"/>
  <Override PartName="/xl/worksheets/sheet634.xml" ContentType="application/vnd.openxmlformats-officedocument.spreadsheetml.worksheet+xml"/>
  <Override PartName="/xl/worksheets/sheet635.xml" ContentType="application/vnd.openxmlformats-officedocument.spreadsheetml.worksheet+xml"/>
  <Override PartName="/xl/worksheets/sheet636.xml" ContentType="application/vnd.openxmlformats-officedocument.spreadsheetml.worksheet+xml"/>
  <Override PartName="/xl/worksheets/sheet637.xml" ContentType="application/vnd.openxmlformats-officedocument.spreadsheetml.worksheet+xml"/>
  <Override PartName="/xl/worksheets/sheet638.xml" ContentType="application/vnd.openxmlformats-officedocument.spreadsheetml.worksheet+xml"/>
  <Override PartName="/xl/worksheets/sheet639.xml" ContentType="application/vnd.openxmlformats-officedocument.spreadsheetml.worksheet+xml"/>
  <Override PartName="/xl/worksheets/sheet640.xml" ContentType="application/vnd.openxmlformats-officedocument.spreadsheetml.worksheet+xml"/>
  <Override PartName="/xl/worksheets/sheet641.xml" ContentType="application/vnd.openxmlformats-officedocument.spreadsheetml.worksheet+xml"/>
  <Override PartName="/xl/worksheets/sheet642.xml" ContentType="application/vnd.openxmlformats-officedocument.spreadsheetml.worksheet+xml"/>
  <Override PartName="/xl/worksheets/sheet643.xml" ContentType="application/vnd.openxmlformats-officedocument.spreadsheetml.worksheet+xml"/>
  <Override PartName="/xl/worksheets/sheet644.xml" ContentType="application/vnd.openxmlformats-officedocument.spreadsheetml.worksheet+xml"/>
  <Override PartName="/xl/worksheets/sheet645.xml" ContentType="application/vnd.openxmlformats-officedocument.spreadsheetml.worksheet+xml"/>
  <Override PartName="/xl/worksheets/sheet646.xml" ContentType="application/vnd.openxmlformats-officedocument.spreadsheetml.worksheet+xml"/>
  <Override PartName="/xl/worksheets/sheet647.xml" ContentType="application/vnd.openxmlformats-officedocument.spreadsheetml.worksheet+xml"/>
  <Override PartName="/xl/worksheets/sheet648.xml" ContentType="application/vnd.openxmlformats-officedocument.spreadsheetml.worksheet+xml"/>
  <Override PartName="/xl/worksheets/sheet649.xml" ContentType="application/vnd.openxmlformats-officedocument.spreadsheetml.worksheet+xml"/>
  <Override PartName="/xl/worksheets/sheet650.xml" ContentType="application/vnd.openxmlformats-officedocument.spreadsheetml.worksheet+xml"/>
  <Override PartName="/xl/worksheets/sheet651.xml" ContentType="application/vnd.openxmlformats-officedocument.spreadsheetml.worksheet+xml"/>
  <Override PartName="/xl/worksheets/sheet652.xml" ContentType="application/vnd.openxmlformats-officedocument.spreadsheetml.worksheet+xml"/>
  <Override PartName="/xl/worksheets/sheet653.xml" ContentType="application/vnd.openxmlformats-officedocument.spreadsheetml.worksheet+xml"/>
  <Override PartName="/xl/worksheets/sheet654.xml" ContentType="application/vnd.openxmlformats-officedocument.spreadsheetml.worksheet+xml"/>
  <Override PartName="/xl/worksheets/sheet655.xml" ContentType="application/vnd.openxmlformats-officedocument.spreadsheetml.worksheet+xml"/>
  <Override PartName="/xl/worksheets/sheet656.xml" ContentType="application/vnd.openxmlformats-officedocument.spreadsheetml.worksheet+xml"/>
  <Override PartName="/xl/worksheets/sheet657.xml" ContentType="application/vnd.openxmlformats-officedocument.spreadsheetml.worksheet+xml"/>
  <Override PartName="/xl/worksheets/sheet658.xml" ContentType="application/vnd.openxmlformats-officedocument.spreadsheetml.worksheet+xml"/>
  <Override PartName="/xl/worksheets/sheet659.xml" ContentType="application/vnd.openxmlformats-officedocument.spreadsheetml.worksheet+xml"/>
  <Override PartName="/xl/worksheets/sheet660.xml" ContentType="application/vnd.openxmlformats-officedocument.spreadsheetml.worksheet+xml"/>
  <Override PartName="/xl/worksheets/sheet661.xml" ContentType="application/vnd.openxmlformats-officedocument.spreadsheetml.worksheet+xml"/>
  <Override PartName="/xl/worksheets/sheet662.xml" ContentType="application/vnd.openxmlformats-officedocument.spreadsheetml.worksheet+xml"/>
  <Override PartName="/xl/worksheets/sheet663.xml" ContentType="application/vnd.openxmlformats-officedocument.spreadsheetml.worksheet+xml"/>
  <Override PartName="/xl/worksheets/sheet664.xml" ContentType="application/vnd.openxmlformats-officedocument.spreadsheetml.worksheet+xml"/>
  <Override PartName="/xl/worksheets/sheet665.xml" ContentType="application/vnd.openxmlformats-officedocument.spreadsheetml.worksheet+xml"/>
  <Override PartName="/xl/worksheets/sheet666.xml" ContentType="application/vnd.openxmlformats-officedocument.spreadsheetml.worksheet+xml"/>
  <Override PartName="/xl/worksheets/sheet667.xml" ContentType="application/vnd.openxmlformats-officedocument.spreadsheetml.worksheet+xml"/>
  <Override PartName="/xl/worksheets/sheet668.xml" ContentType="application/vnd.openxmlformats-officedocument.spreadsheetml.worksheet+xml"/>
  <Override PartName="/xl/worksheets/sheet669.xml" ContentType="application/vnd.openxmlformats-officedocument.spreadsheetml.worksheet+xml"/>
  <Override PartName="/xl/worksheets/sheet670.xml" ContentType="application/vnd.openxmlformats-officedocument.spreadsheetml.worksheet+xml"/>
  <Override PartName="/xl/worksheets/sheet671.xml" ContentType="application/vnd.openxmlformats-officedocument.spreadsheetml.worksheet+xml"/>
  <Override PartName="/xl/worksheets/sheet672.xml" ContentType="application/vnd.openxmlformats-officedocument.spreadsheetml.worksheet+xml"/>
  <Override PartName="/xl/worksheets/sheet673.xml" ContentType="application/vnd.openxmlformats-officedocument.spreadsheetml.worksheet+xml"/>
  <Override PartName="/xl/worksheets/sheet674.xml" ContentType="application/vnd.openxmlformats-officedocument.spreadsheetml.worksheet+xml"/>
  <Override PartName="/xl/worksheets/sheet675.xml" ContentType="application/vnd.openxmlformats-officedocument.spreadsheetml.worksheet+xml"/>
  <Override PartName="/xl/worksheets/sheet676.xml" ContentType="application/vnd.openxmlformats-officedocument.spreadsheetml.worksheet+xml"/>
  <Override PartName="/xl/worksheets/sheet677.xml" ContentType="application/vnd.openxmlformats-officedocument.spreadsheetml.worksheet+xml"/>
  <Override PartName="/xl/worksheets/sheet678.xml" ContentType="application/vnd.openxmlformats-officedocument.spreadsheetml.worksheet+xml"/>
  <Override PartName="/xl/worksheets/sheet679.xml" ContentType="application/vnd.openxmlformats-officedocument.spreadsheetml.worksheet+xml"/>
  <Override PartName="/xl/worksheets/sheet680.xml" ContentType="application/vnd.openxmlformats-officedocument.spreadsheetml.worksheet+xml"/>
  <Override PartName="/xl/worksheets/sheet681.xml" ContentType="application/vnd.openxmlformats-officedocument.spreadsheetml.worksheet+xml"/>
  <Override PartName="/xl/worksheets/sheet682.xml" ContentType="application/vnd.openxmlformats-officedocument.spreadsheetml.worksheet+xml"/>
  <Override PartName="/xl/worksheets/sheet683.xml" ContentType="application/vnd.openxmlformats-officedocument.spreadsheetml.worksheet+xml"/>
  <Override PartName="/xl/worksheets/sheet684.xml" ContentType="application/vnd.openxmlformats-officedocument.spreadsheetml.worksheet+xml"/>
  <Override PartName="/xl/worksheets/sheet685.xml" ContentType="application/vnd.openxmlformats-officedocument.spreadsheetml.worksheet+xml"/>
  <Override PartName="/xl/worksheets/sheet686.xml" ContentType="application/vnd.openxmlformats-officedocument.spreadsheetml.worksheet+xml"/>
  <Override PartName="/xl/worksheets/sheet687.xml" ContentType="application/vnd.openxmlformats-officedocument.spreadsheetml.worksheet+xml"/>
  <Override PartName="/xl/worksheets/sheet688.xml" ContentType="application/vnd.openxmlformats-officedocument.spreadsheetml.worksheet+xml"/>
  <Override PartName="/xl/worksheets/sheet689.xml" ContentType="application/vnd.openxmlformats-officedocument.spreadsheetml.worksheet+xml"/>
  <Override PartName="/xl/worksheets/sheet690.xml" ContentType="application/vnd.openxmlformats-officedocument.spreadsheetml.worksheet+xml"/>
  <Override PartName="/xl/worksheets/sheet691.xml" ContentType="application/vnd.openxmlformats-officedocument.spreadsheetml.worksheet+xml"/>
  <Override PartName="/xl/worksheets/sheet692.xml" ContentType="application/vnd.openxmlformats-officedocument.spreadsheetml.worksheet+xml"/>
  <Override PartName="/xl/worksheets/sheet693.xml" ContentType="application/vnd.openxmlformats-officedocument.spreadsheetml.worksheet+xml"/>
  <Override PartName="/xl/worksheets/sheet694.xml" ContentType="application/vnd.openxmlformats-officedocument.spreadsheetml.worksheet+xml"/>
  <Override PartName="/xl/worksheets/sheet695.xml" ContentType="application/vnd.openxmlformats-officedocument.spreadsheetml.worksheet+xml"/>
  <Override PartName="/xl/worksheets/sheet696.xml" ContentType="application/vnd.openxmlformats-officedocument.spreadsheetml.worksheet+xml"/>
  <Override PartName="/xl/worksheets/sheet697.xml" ContentType="application/vnd.openxmlformats-officedocument.spreadsheetml.worksheet+xml"/>
  <Override PartName="/xl/worksheets/sheet698.xml" ContentType="application/vnd.openxmlformats-officedocument.spreadsheetml.worksheet+xml"/>
  <Override PartName="/xl/worksheets/sheet699.xml" ContentType="application/vnd.openxmlformats-officedocument.spreadsheetml.worksheet+xml"/>
  <Override PartName="/xl/worksheets/sheet700.xml" ContentType="application/vnd.openxmlformats-officedocument.spreadsheetml.worksheet+xml"/>
  <Override PartName="/xl/worksheets/sheet701.xml" ContentType="application/vnd.openxmlformats-officedocument.spreadsheetml.worksheet+xml"/>
  <Override PartName="/xl/worksheets/sheet702.xml" ContentType="application/vnd.openxmlformats-officedocument.spreadsheetml.worksheet+xml"/>
  <Override PartName="/xl/worksheets/sheet703.xml" ContentType="application/vnd.openxmlformats-officedocument.spreadsheetml.worksheet+xml"/>
  <Override PartName="/xl/worksheets/sheet704.xml" ContentType="application/vnd.openxmlformats-officedocument.spreadsheetml.worksheet+xml"/>
  <Override PartName="/xl/worksheets/sheet705.xml" ContentType="application/vnd.openxmlformats-officedocument.spreadsheetml.worksheet+xml"/>
  <Override PartName="/xl/worksheets/sheet706.xml" ContentType="application/vnd.openxmlformats-officedocument.spreadsheetml.worksheet+xml"/>
  <Override PartName="/xl/worksheets/sheet707.xml" ContentType="application/vnd.openxmlformats-officedocument.spreadsheetml.worksheet+xml"/>
  <Override PartName="/xl/worksheets/sheet708.xml" ContentType="application/vnd.openxmlformats-officedocument.spreadsheetml.worksheet+xml"/>
  <Override PartName="/xl/worksheets/sheet709.xml" ContentType="application/vnd.openxmlformats-officedocument.spreadsheetml.worksheet+xml"/>
  <Override PartName="/xl/worksheets/sheet710.xml" ContentType="application/vnd.openxmlformats-officedocument.spreadsheetml.worksheet+xml"/>
  <Override PartName="/xl/worksheets/sheet711.xml" ContentType="application/vnd.openxmlformats-officedocument.spreadsheetml.worksheet+xml"/>
  <Override PartName="/xl/worksheets/sheet712.xml" ContentType="application/vnd.openxmlformats-officedocument.spreadsheetml.worksheet+xml"/>
  <Override PartName="/xl/worksheets/sheet713.xml" ContentType="application/vnd.openxmlformats-officedocument.spreadsheetml.worksheet+xml"/>
  <Override PartName="/xl/worksheets/sheet714.xml" ContentType="application/vnd.openxmlformats-officedocument.spreadsheetml.worksheet+xml"/>
  <Override PartName="/xl/worksheets/sheet715.xml" ContentType="application/vnd.openxmlformats-officedocument.spreadsheetml.worksheet+xml"/>
  <Override PartName="/xl/worksheets/sheet716.xml" ContentType="application/vnd.openxmlformats-officedocument.spreadsheetml.worksheet+xml"/>
  <Override PartName="/xl/worksheets/sheet717.xml" ContentType="application/vnd.openxmlformats-officedocument.spreadsheetml.worksheet+xml"/>
  <Override PartName="/xl/worksheets/sheet718.xml" ContentType="application/vnd.openxmlformats-officedocument.spreadsheetml.worksheet+xml"/>
  <Override PartName="/xl/worksheets/sheet719.xml" ContentType="application/vnd.openxmlformats-officedocument.spreadsheetml.worksheet+xml"/>
  <Override PartName="/xl/worksheets/sheet720.xml" ContentType="application/vnd.openxmlformats-officedocument.spreadsheetml.worksheet+xml"/>
  <Override PartName="/xl/worksheets/sheet721.xml" ContentType="application/vnd.openxmlformats-officedocument.spreadsheetml.worksheet+xml"/>
  <Override PartName="/xl/worksheets/sheet722.xml" ContentType="application/vnd.openxmlformats-officedocument.spreadsheetml.worksheet+xml"/>
  <Override PartName="/xl/worksheets/sheet723.xml" ContentType="application/vnd.openxmlformats-officedocument.spreadsheetml.worksheet+xml"/>
  <Override PartName="/xl/worksheets/sheet724.xml" ContentType="application/vnd.openxmlformats-officedocument.spreadsheetml.worksheet+xml"/>
  <Override PartName="/xl/worksheets/sheet725.xml" ContentType="application/vnd.openxmlformats-officedocument.spreadsheetml.worksheet+xml"/>
  <Override PartName="/xl/worksheets/sheet726.xml" ContentType="application/vnd.openxmlformats-officedocument.spreadsheetml.worksheet+xml"/>
  <Override PartName="/xl/worksheets/sheet727.xml" ContentType="application/vnd.openxmlformats-officedocument.spreadsheetml.worksheet+xml"/>
  <Override PartName="/xl/worksheets/sheet728.xml" ContentType="application/vnd.openxmlformats-officedocument.spreadsheetml.worksheet+xml"/>
  <Override PartName="/xl/worksheets/sheet729.xml" ContentType="application/vnd.openxmlformats-officedocument.spreadsheetml.worksheet+xml"/>
  <Override PartName="/xl/worksheets/sheet730.xml" ContentType="application/vnd.openxmlformats-officedocument.spreadsheetml.worksheet+xml"/>
  <Override PartName="/xl/worksheets/sheet731.xml" ContentType="application/vnd.openxmlformats-officedocument.spreadsheetml.worksheet+xml"/>
  <Override PartName="/xl/worksheets/sheet732.xml" ContentType="application/vnd.openxmlformats-officedocument.spreadsheetml.worksheet+xml"/>
  <Override PartName="/xl/worksheets/sheet733.xml" ContentType="application/vnd.openxmlformats-officedocument.spreadsheetml.worksheet+xml"/>
  <Override PartName="/xl/worksheets/sheet734.xml" ContentType="application/vnd.openxmlformats-officedocument.spreadsheetml.worksheet+xml"/>
  <Override PartName="/xl/worksheets/sheet735.xml" ContentType="application/vnd.openxmlformats-officedocument.spreadsheetml.worksheet+xml"/>
  <Override PartName="/xl/worksheets/sheet736.xml" ContentType="application/vnd.openxmlformats-officedocument.spreadsheetml.worksheet+xml"/>
  <Override PartName="/xl/worksheets/sheet737.xml" ContentType="application/vnd.openxmlformats-officedocument.spreadsheetml.worksheet+xml"/>
  <Override PartName="/xl/worksheets/sheet738.xml" ContentType="application/vnd.openxmlformats-officedocument.spreadsheetml.worksheet+xml"/>
  <Override PartName="/xl/worksheets/sheet739.xml" ContentType="application/vnd.openxmlformats-officedocument.spreadsheetml.worksheet+xml"/>
  <Override PartName="/xl/worksheets/sheet740.xml" ContentType="application/vnd.openxmlformats-officedocument.spreadsheetml.worksheet+xml"/>
  <Override PartName="/xl/worksheets/sheet741.xml" ContentType="application/vnd.openxmlformats-officedocument.spreadsheetml.worksheet+xml"/>
  <Override PartName="/xl/worksheets/sheet742.xml" ContentType="application/vnd.openxmlformats-officedocument.spreadsheetml.worksheet+xml"/>
  <Override PartName="/xl/worksheets/sheet743.xml" ContentType="application/vnd.openxmlformats-officedocument.spreadsheetml.worksheet+xml"/>
  <Override PartName="/xl/worksheets/sheet744.xml" ContentType="application/vnd.openxmlformats-officedocument.spreadsheetml.worksheet+xml"/>
  <Override PartName="/xl/worksheets/sheet745.xml" ContentType="application/vnd.openxmlformats-officedocument.spreadsheetml.worksheet+xml"/>
  <Override PartName="/xl/worksheets/sheet746.xml" ContentType="application/vnd.openxmlformats-officedocument.spreadsheetml.worksheet+xml"/>
  <Override PartName="/xl/worksheets/sheet747.xml" ContentType="application/vnd.openxmlformats-officedocument.spreadsheetml.worksheet+xml"/>
  <Override PartName="/xl/worksheets/sheet748.xml" ContentType="application/vnd.openxmlformats-officedocument.spreadsheetml.worksheet+xml"/>
  <Override PartName="/xl/worksheets/sheet749.xml" ContentType="application/vnd.openxmlformats-officedocument.spreadsheetml.worksheet+xml"/>
  <Override PartName="/xl/worksheets/sheet750.xml" ContentType="application/vnd.openxmlformats-officedocument.spreadsheetml.worksheet+xml"/>
  <Override PartName="/xl/worksheets/sheet751.xml" ContentType="application/vnd.openxmlformats-officedocument.spreadsheetml.worksheet+xml"/>
  <Override PartName="/xl/worksheets/sheet752.xml" ContentType="application/vnd.openxmlformats-officedocument.spreadsheetml.worksheet+xml"/>
  <Override PartName="/xl/worksheets/sheet753.xml" ContentType="application/vnd.openxmlformats-officedocument.spreadsheetml.worksheet+xml"/>
  <Override PartName="/xl/worksheets/sheet754.xml" ContentType="application/vnd.openxmlformats-officedocument.spreadsheetml.worksheet+xml"/>
  <Override PartName="/xl/worksheets/sheet755.xml" ContentType="application/vnd.openxmlformats-officedocument.spreadsheetml.worksheet+xml"/>
  <Override PartName="/xl/worksheets/sheet756.xml" ContentType="application/vnd.openxmlformats-officedocument.spreadsheetml.worksheet+xml"/>
  <Override PartName="/xl/worksheets/sheet757.xml" ContentType="application/vnd.openxmlformats-officedocument.spreadsheetml.worksheet+xml"/>
  <Override PartName="/xl/worksheets/sheet758.xml" ContentType="application/vnd.openxmlformats-officedocument.spreadsheetml.worksheet+xml"/>
  <Override PartName="/xl/worksheets/sheet759.xml" ContentType="application/vnd.openxmlformats-officedocument.spreadsheetml.worksheet+xml"/>
  <Override PartName="/xl/worksheets/sheet760.xml" ContentType="application/vnd.openxmlformats-officedocument.spreadsheetml.worksheet+xml"/>
  <Override PartName="/xl/worksheets/sheet761.xml" ContentType="application/vnd.openxmlformats-officedocument.spreadsheetml.worksheet+xml"/>
  <Override PartName="/xl/worksheets/sheet762.xml" ContentType="application/vnd.openxmlformats-officedocument.spreadsheetml.worksheet+xml"/>
  <Override PartName="/xl/worksheets/sheet763.xml" ContentType="application/vnd.openxmlformats-officedocument.spreadsheetml.worksheet+xml"/>
  <Override PartName="/xl/worksheets/sheet764.xml" ContentType="application/vnd.openxmlformats-officedocument.spreadsheetml.worksheet+xml"/>
  <Override PartName="/xl/worksheets/sheet765.xml" ContentType="application/vnd.openxmlformats-officedocument.spreadsheetml.worksheet+xml"/>
  <Override PartName="/xl/worksheets/sheet766.xml" ContentType="application/vnd.openxmlformats-officedocument.spreadsheetml.worksheet+xml"/>
  <Override PartName="/xl/worksheets/sheet767.xml" ContentType="application/vnd.openxmlformats-officedocument.spreadsheetml.worksheet+xml"/>
  <Override PartName="/xl/worksheets/sheet768.xml" ContentType="application/vnd.openxmlformats-officedocument.spreadsheetml.worksheet+xml"/>
  <Override PartName="/xl/worksheets/sheet769.xml" ContentType="application/vnd.openxmlformats-officedocument.spreadsheetml.worksheet+xml"/>
  <Override PartName="/xl/worksheets/sheet770.xml" ContentType="application/vnd.openxmlformats-officedocument.spreadsheetml.worksheet+xml"/>
  <Override PartName="/xl/worksheets/sheet771.xml" ContentType="application/vnd.openxmlformats-officedocument.spreadsheetml.worksheet+xml"/>
  <Override PartName="/xl/worksheets/sheet772.xml" ContentType="application/vnd.openxmlformats-officedocument.spreadsheetml.worksheet+xml"/>
  <Override PartName="/xl/worksheets/sheet773.xml" ContentType="application/vnd.openxmlformats-officedocument.spreadsheetml.worksheet+xml"/>
  <Override PartName="/xl/worksheets/sheet774.xml" ContentType="application/vnd.openxmlformats-officedocument.spreadsheetml.worksheet+xml"/>
  <Override PartName="/xl/worksheets/sheet775.xml" ContentType="application/vnd.openxmlformats-officedocument.spreadsheetml.worksheet+xml"/>
  <Override PartName="/xl/worksheets/sheet776.xml" ContentType="application/vnd.openxmlformats-officedocument.spreadsheetml.worksheet+xml"/>
  <Override PartName="/xl/worksheets/sheet777.xml" ContentType="application/vnd.openxmlformats-officedocument.spreadsheetml.worksheet+xml"/>
  <Override PartName="/xl/worksheets/sheet778.xml" ContentType="application/vnd.openxmlformats-officedocument.spreadsheetml.worksheet+xml"/>
  <Override PartName="/xl/worksheets/sheet779.xml" ContentType="application/vnd.openxmlformats-officedocument.spreadsheetml.worksheet+xml"/>
  <Override PartName="/xl/worksheets/sheet780.xml" ContentType="application/vnd.openxmlformats-officedocument.spreadsheetml.worksheet+xml"/>
  <Override PartName="/xl/worksheets/sheet781.xml" ContentType="application/vnd.openxmlformats-officedocument.spreadsheetml.worksheet+xml"/>
  <Override PartName="/xl/worksheets/sheet782.xml" ContentType="application/vnd.openxmlformats-officedocument.spreadsheetml.worksheet+xml"/>
  <Override PartName="/xl/worksheets/sheet783.xml" ContentType="application/vnd.openxmlformats-officedocument.spreadsheetml.worksheet+xml"/>
  <Override PartName="/xl/worksheets/sheet784.xml" ContentType="application/vnd.openxmlformats-officedocument.spreadsheetml.worksheet+xml"/>
  <Override PartName="/xl/worksheets/sheet785.xml" ContentType="application/vnd.openxmlformats-officedocument.spreadsheetml.worksheet+xml"/>
  <Override PartName="/xl/worksheets/sheet786.xml" ContentType="application/vnd.openxmlformats-officedocument.spreadsheetml.worksheet+xml"/>
  <Override PartName="/xl/worksheets/sheet787.xml" ContentType="application/vnd.openxmlformats-officedocument.spreadsheetml.worksheet+xml"/>
  <Override PartName="/xl/worksheets/sheet788.xml" ContentType="application/vnd.openxmlformats-officedocument.spreadsheetml.worksheet+xml"/>
  <Override PartName="/xl/worksheets/sheet789.xml" ContentType="application/vnd.openxmlformats-officedocument.spreadsheetml.worksheet+xml"/>
  <Override PartName="/xl/worksheets/sheet790.xml" ContentType="application/vnd.openxmlformats-officedocument.spreadsheetml.worksheet+xml"/>
  <Override PartName="/xl/worksheets/sheet791.xml" ContentType="application/vnd.openxmlformats-officedocument.spreadsheetml.worksheet+xml"/>
  <Override PartName="/xl/worksheets/sheet792.xml" ContentType="application/vnd.openxmlformats-officedocument.spreadsheetml.worksheet+xml"/>
  <Override PartName="/xl/worksheets/sheet793.xml" ContentType="application/vnd.openxmlformats-officedocument.spreadsheetml.worksheet+xml"/>
  <Override PartName="/xl/worksheets/sheet794.xml" ContentType="application/vnd.openxmlformats-officedocument.spreadsheetml.worksheet+xml"/>
  <Override PartName="/xl/worksheets/sheet795.xml" ContentType="application/vnd.openxmlformats-officedocument.spreadsheetml.worksheet+xml"/>
  <Override PartName="/xl/worksheets/sheet796.xml" ContentType="application/vnd.openxmlformats-officedocument.spreadsheetml.worksheet+xml"/>
  <Override PartName="/xl/worksheets/sheet797.xml" ContentType="application/vnd.openxmlformats-officedocument.spreadsheetml.worksheet+xml"/>
  <Override PartName="/xl/worksheets/sheet798.xml" ContentType="application/vnd.openxmlformats-officedocument.spreadsheetml.worksheet+xml"/>
  <Override PartName="/xl/worksheets/sheet799.xml" ContentType="application/vnd.openxmlformats-officedocument.spreadsheetml.worksheet+xml"/>
  <Override PartName="/xl/worksheets/sheet800.xml" ContentType="application/vnd.openxmlformats-officedocument.spreadsheetml.worksheet+xml"/>
  <Override PartName="/xl/worksheets/sheet801.xml" ContentType="application/vnd.openxmlformats-officedocument.spreadsheetml.worksheet+xml"/>
  <Override PartName="/xl/worksheets/sheet802.xml" ContentType="application/vnd.openxmlformats-officedocument.spreadsheetml.worksheet+xml"/>
  <Override PartName="/xl/worksheets/sheet803.xml" ContentType="application/vnd.openxmlformats-officedocument.spreadsheetml.worksheet+xml"/>
  <Override PartName="/xl/worksheets/sheet804.xml" ContentType="application/vnd.openxmlformats-officedocument.spreadsheetml.worksheet+xml"/>
  <Override PartName="/xl/worksheets/sheet805.xml" ContentType="application/vnd.openxmlformats-officedocument.spreadsheetml.worksheet+xml"/>
  <Override PartName="/xl/worksheets/sheet806.xml" ContentType="application/vnd.openxmlformats-officedocument.spreadsheetml.worksheet+xml"/>
  <Override PartName="/xl/worksheets/sheet807.xml" ContentType="application/vnd.openxmlformats-officedocument.spreadsheetml.worksheet+xml"/>
  <Override PartName="/xl/worksheets/sheet808.xml" ContentType="application/vnd.openxmlformats-officedocument.spreadsheetml.worksheet+xml"/>
  <Override PartName="/xl/worksheets/sheet809.xml" ContentType="application/vnd.openxmlformats-officedocument.spreadsheetml.worksheet+xml"/>
  <Override PartName="/xl/worksheets/sheet810.xml" ContentType="application/vnd.openxmlformats-officedocument.spreadsheetml.worksheet+xml"/>
  <Override PartName="/xl/worksheets/sheet811.xml" ContentType="application/vnd.openxmlformats-officedocument.spreadsheetml.worksheet+xml"/>
  <Override PartName="/xl/worksheets/sheet812.xml" ContentType="application/vnd.openxmlformats-officedocument.spreadsheetml.worksheet+xml"/>
  <Override PartName="/xl/worksheets/sheet813.xml" ContentType="application/vnd.openxmlformats-officedocument.spreadsheetml.worksheet+xml"/>
  <Override PartName="/xl/worksheets/sheet814.xml" ContentType="application/vnd.openxmlformats-officedocument.spreadsheetml.worksheet+xml"/>
  <Override PartName="/xl/worksheets/sheet815.xml" ContentType="application/vnd.openxmlformats-officedocument.spreadsheetml.worksheet+xml"/>
  <Override PartName="/xl/worksheets/sheet816.xml" ContentType="application/vnd.openxmlformats-officedocument.spreadsheetml.worksheet+xml"/>
  <Override PartName="/xl/worksheets/sheet817.xml" ContentType="application/vnd.openxmlformats-officedocument.spreadsheetml.worksheet+xml"/>
  <Override PartName="/xl/worksheets/sheet818.xml" ContentType="application/vnd.openxmlformats-officedocument.spreadsheetml.worksheet+xml"/>
  <Override PartName="/xl/worksheets/sheet819.xml" ContentType="application/vnd.openxmlformats-officedocument.spreadsheetml.worksheet+xml"/>
  <Override PartName="/xl/worksheets/sheet820.xml" ContentType="application/vnd.openxmlformats-officedocument.spreadsheetml.worksheet+xml"/>
  <Override PartName="/xl/worksheets/sheet821.xml" ContentType="application/vnd.openxmlformats-officedocument.spreadsheetml.worksheet+xml"/>
  <Override PartName="/xl/worksheets/sheet822.xml" ContentType="application/vnd.openxmlformats-officedocument.spreadsheetml.worksheet+xml"/>
  <Override PartName="/xl/worksheets/sheet823.xml" ContentType="application/vnd.openxmlformats-officedocument.spreadsheetml.worksheet+xml"/>
  <Override PartName="/xl/worksheets/sheet824.xml" ContentType="application/vnd.openxmlformats-officedocument.spreadsheetml.worksheet+xml"/>
  <Override PartName="/xl/worksheets/sheet825.xml" ContentType="application/vnd.openxmlformats-officedocument.spreadsheetml.worksheet+xml"/>
  <Override PartName="/xl/worksheets/sheet826.xml" ContentType="application/vnd.openxmlformats-officedocument.spreadsheetml.worksheet+xml"/>
  <Override PartName="/xl/worksheets/sheet827.xml" ContentType="application/vnd.openxmlformats-officedocument.spreadsheetml.worksheet+xml"/>
  <Override PartName="/xl/worksheets/sheet828.xml" ContentType="application/vnd.openxmlformats-officedocument.spreadsheetml.worksheet+xml"/>
  <Override PartName="/xl/worksheets/sheet829.xml" ContentType="application/vnd.openxmlformats-officedocument.spreadsheetml.worksheet+xml"/>
  <Override PartName="/xl/worksheets/sheet830.xml" ContentType="application/vnd.openxmlformats-officedocument.spreadsheetml.worksheet+xml"/>
  <Override PartName="/xl/worksheets/sheet831.xml" ContentType="application/vnd.openxmlformats-officedocument.spreadsheetml.worksheet+xml"/>
  <Override PartName="/xl/worksheets/sheet832.xml" ContentType="application/vnd.openxmlformats-officedocument.spreadsheetml.worksheet+xml"/>
  <Override PartName="/xl/worksheets/sheet833.xml" ContentType="application/vnd.openxmlformats-officedocument.spreadsheetml.worksheet+xml"/>
  <Override PartName="/xl/worksheets/sheet834.xml" ContentType="application/vnd.openxmlformats-officedocument.spreadsheetml.worksheet+xml"/>
  <Override PartName="/xl/worksheets/sheet835.xml" ContentType="application/vnd.openxmlformats-officedocument.spreadsheetml.worksheet+xml"/>
  <Override PartName="/xl/worksheets/sheet836.xml" ContentType="application/vnd.openxmlformats-officedocument.spreadsheetml.worksheet+xml"/>
  <Override PartName="/xl/worksheets/sheet837.xml" ContentType="application/vnd.openxmlformats-officedocument.spreadsheetml.worksheet+xml"/>
  <Override PartName="/xl/worksheets/sheet838.xml" ContentType="application/vnd.openxmlformats-officedocument.spreadsheetml.worksheet+xml"/>
  <Override PartName="/xl/worksheets/sheet839.xml" ContentType="application/vnd.openxmlformats-officedocument.spreadsheetml.worksheet+xml"/>
  <Override PartName="/xl/worksheets/sheet840.xml" ContentType="application/vnd.openxmlformats-officedocument.spreadsheetml.worksheet+xml"/>
  <Override PartName="/xl/worksheets/sheet841.xml" ContentType="application/vnd.openxmlformats-officedocument.spreadsheetml.worksheet+xml"/>
  <Override PartName="/xl/worksheets/sheet842.xml" ContentType="application/vnd.openxmlformats-officedocument.spreadsheetml.worksheet+xml"/>
  <Override PartName="/xl/worksheets/sheet843.xml" ContentType="application/vnd.openxmlformats-officedocument.spreadsheetml.worksheet+xml"/>
  <Override PartName="/xl/worksheets/sheet844.xml" ContentType="application/vnd.openxmlformats-officedocument.spreadsheetml.worksheet+xml"/>
  <Override PartName="/xl/worksheets/sheet845.xml" ContentType="application/vnd.openxmlformats-officedocument.spreadsheetml.worksheet+xml"/>
  <Override PartName="/xl/worksheets/sheet846.xml" ContentType="application/vnd.openxmlformats-officedocument.spreadsheetml.worksheet+xml"/>
  <Override PartName="/xl/worksheets/sheet847.xml" ContentType="application/vnd.openxmlformats-officedocument.spreadsheetml.worksheet+xml"/>
  <Override PartName="/xl/worksheets/sheet848.xml" ContentType="application/vnd.openxmlformats-officedocument.spreadsheetml.worksheet+xml"/>
  <Override PartName="/xl/worksheets/sheet849.xml" ContentType="application/vnd.openxmlformats-officedocument.spreadsheetml.worksheet+xml"/>
  <Override PartName="/xl/worksheets/sheet850.xml" ContentType="application/vnd.openxmlformats-officedocument.spreadsheetml.worksheet+xml"/>
  <Override PartName="/xl/worksheets/sheet851.xml" ContentType="application/vnd.openxmlformats-officedocument.spreadsheetml.worksheet+xml"/>
  <Override PartName="/xl/worksheets/sheet852.xml" ContentType="application/vnd.openxmlformats-officedocument.spreadsheetml.worksheet+xml"/>
  <Override PartName="/xl/worksheets/sheet853.xml" ContentType="application/vnd.openxmlformats-officedocument.spreadsheetml.worksheet+xml"/>
  <Override PartName="/xl/worksheets/sheet854.xml" ContentType="application/vnd.openxmlformats-officedocument.spreadsheetml.worksheet+xml"/>
  <Override PartName="/xl/worksheets/sheet855.xml" ContentType="application/vnd.openxmlformats-officedocument.spreadsheetml.worksheet+xml"/>
  <Override PartName="/xl/worksheets/sheet856.xml" ContentType="application/vnd.openxmlformats-officedocument.spreadsheetml.worksheet+xml"/>
  <Override PartName="/xl/worksheets/sheet857.xml" ContentType="application/vnd.openxmlformats-officedocument.spreadsheetml.worksheet+xml"/>
  <Override PartName="/xl/worksheets/sheet858.xml" ContentType="application/vnd.openxmlformats-officedocument.spreadsheetml.worksheet+xml"/>
  <Override PartName="/xl/worksheets/sheet859.xml" ContentType="application/vnd.openxmlformats-officedocument.spreadsheetml.worksheet+xml"/>
  <Override PartName="/xl/worksheets/sheet860.xml" ContentType="application/vnd.openxmlformats-officedocument.spreadsheetml.worksheet+xml"/>
  <Override PartName="/xl/worksheets/sheet861.xml" ContentType="application/vnd.openxmlformats-officedocument.spreadsheetml.worksheet+xml"/>
  <Override PartName="/xl/worksheets/sheet862.xml" ContentType="application/vnd.openxmlformats-officedocument.spreadsheetml.worksheet+xml"/>
  <Override PartName="/xl/worksheets/sheet863.xml" ContentType="application/vnd.openxmlformats-officedocument.spreadsheetml.worksheet+xml"/>
  <Override PartName="/xl/worksheets/sheet864.xml" ContentType="application/vnd.openxmlformats-officedocument.spreadsheetml.worksheet+xml"/>
  <Override PartName="/xl/worksheets/sheet865.xml" ContentType="application/vnd.openxmlformats-officedocument.spreadsheetml.worksheet+xml"/>
  <Override PartName="/xl/worksheets/sheet866.xml" ContentType="application/vnd.openxmlformats-officedocument.spreadsheetml.worksheet+xml"/>
  <Override PartName="/xl/worksheets/sheet867.xml" ContentType="application/vnd.openxmlformats-officedocument.spreadsheetml.worksheet+xml"/>
  <Override PartName="/xl/worksheets/sheet868.xml" ContentType="application/vnd.openxmlformats-officedocument.spreadsheetml.worksheet+xml"/>
  <Override PartName="/xl/worksheets/sheet869.xml" ContentType="application/vnd.openxmlformats-officedocument.spreadsheetml.worksheet+xml"/>
  <Override PartName="/xl/worksheets/sheet870.xml" ContentType="application/vnd.openxmlformats-officedocument.spreadsheetml.worksheet+xml"/>
  <Override PartName="/xl/worksheets/sheet871.xml" ContentType="application/vnd.openxmlformats-officedocument.spreadsheetml.worksheet+xml"/>
  <Override PartName="/xl/worksheets/sheet872.xml" ContentType="application/vnd.openxmlformats-officedocument.spreadsheetml.worksheet+xml"/>
  <Override PartName="/xl/worksheets/sheet873.xml" ContentType="application/vnd.openxmlformats-officedocument.spreadsheetml.worksheet+xml"/>
  <Override PartName="/xl/worksheets/sheet874.xml" ContentType="application/vnd.openxmlformats-officedocument.spreadsheetml.worksheet+xml"/>
  <Override PartName="/xl/worksheets/sheet875.xml" ContentType="application/vnd.openxmlformats-officedocument.spreadsheetml.worksheet+xml"/>
  <Override PartName="/xl/worksheets/sheet876.xml" ContentType="application/vnd.openxmlformats-officedocument.spreadsheetml.worksheet+xml"/>
  <Override PartName="/xl/worksheets/sheet877.xml" ContentType="application/vnd.openxmlformats-officedocument.spreadsheetml.worksheet+xml"/>
  <Override PartName="/xl/worksheets/sheet878.xml" ContentType="application/vnd.openxmlformats-officedocument.spreadsheetml.worksheet+xml"/>
  <Override PartName="/xl/worksheets/sheet879.xml" ContentType="application/vnd.openxmlformats-officedocument.spreadsheetml.worksheet+xml"/>
  <Override PartName="/xl/worksheets/sheet880.xml" ContentType="application/vnd.openxmlformats-officedocument.spreadsheetml.worksheet+xml"/>
  <Override PartName="/xl/worksheets/sheet881.xml" ContentType="application/vnd.openxmlformats-officedocument.spreadsheetml.worksheet+xml"/>
  <Override PartName="/xl/worksheets/sheet882.xml" ContentType="application/vnd.openxmlformats-officedocument.spreadsheetml.worksheet+xml"/>
  <Override PartName="/xl/worksheets/sheet883.xml" ContentType="application/vnd.openxmlformats-officedocument.spreadsheetml.worksheet+xml"/>
  <Override PartName="/xl/worksheets/sheet884.xml" ContentType="application/vnd.openxmlformats-officedocument.spreadsheetml.worksheet+xml"/>
  <Override PartName="/xl/worksheets/sheet885.xml" ContentType="application/vnd.openxmlformats-officedocument.spreadsheetml.worksheet+xml"/>
  <Override PartName="/xl/worksheets/sheet886.xml" ContentType="application/vnd.openxmlformats-officedocument.spreadsheetml.worksheet+xml"/>
  <Override PartName="/xl/worksheets/sheet887.xml" ContentType="application/vnd.openxmlformats-officedocument.spreadsheetml.worksheet+xml"/>
  <Override PartName="/xl/worksheets/sheet888.xml" ContentType="application/vnd.openxmlformats-officedocument.spreadsheetml.worksheet+xml"/>
  <Override PartName="/xl/worksheets/sheet889.xml" ContentType="application/vnd.openxmlformats-officedocument.spreadsheetml.worksheet+xml"/>
  <Override PartName="/xl/worksheets/sheet890.xml" ContentType="application/vnd.openxmlformats-officedocument.spreadsheetml.worksheet+xml"/>
  <Override PartName="/xl/worksheets/sheet891.xml" ContentType="application/vnd.openxmlformats-officedocument.spreadsheetml.worksheet+xml"/>
  <Override PartName="/xl/worksheets/sheet892.xml" ContentType="application/vnd.openxmlformats-officedocument.spreadsheetml.worksheet+xml"/>
  <Override PartName="/xl/worksheets/sheet893.xml" ContentType="application/vnd.openxmlformats-officedocument.spreadsheetml.worksheet+xml"/>
  <Override PartName="/xl/worksheets/sheet894.xml" ContentType="application/vnd.openxmlformats-officedocument.spreadsheetml.worksheet+xml"/>
  <Override PartName="/xl/worksheets/sheet895.xml" ContentType="application/vnd.openxmlformats-officedocument.spreadsheetml.worksheet+xml"/>
  <Override PartName="/xl/worksheets/sheet896.xml" ContentType="application/vnd.openxmlformats-officedocument.spreadsheetml.worksheet+xml"/>
  <Override PartName="/xl/worksheets/sheet897.xml" ContentType="application/vnd.openxmlformats-officedocument.spreadsheetml.worksheet+xml"/>
  <Override PartName="/xl/worksheets/sheet898.xml" ContentType="application/vnd.openxmlformats-officedocument.spreadsheetml.worksheet+xml"/>
  <Override PartName="/xl/worksheets/sheet899.xml" ContentType="application/vnd.openxmlformats-officedocument.spreadsheetml.worksheet+xml"/>
  <Override PartName="/xl/worksheets/sheet900.xml" ContentType="application/vnd.openxmlformats-officedocument.spreadsheetml.worksheet+xml"/>
  <Override PartName="/xl/worksheets/sheet901.xml" ContentType="application/vnd.openxmlformats-officedocument.spreadsheetml.worksheet+xml"/>
  <Override PartName="/xl/worksheets/sheet902.xml" ContentType="application/vnd.openxmlformats-officedocument.spreadsheetml.worksheet+xml"/>
  <Override PartName="/xl/worksheets/sheet903.xml" ContentType="application/vnd.openxmlformats-officedocument.spreadsheetml.worksheet+xml"/>
  <Override PartName="/xl/worksheets/sheet904.xml" ContentType="application/vnd.openxmlformats-officedocument.spreadsheetml.worksheet+xml"/>
  <Override PartName="/xl/worksheets/sheet905.xml" ContentType="application/vnd.openxmlformats-officedocument.spreadsheetml.worksheet+xml"/>
  <Override PartName="/xl/worksheets/sheet906.xml" ContentType="application/vnd.openxmlformats-officedocument.spreadsheetml.worksheet+xml"/>
  <Override PartName="/xl/worksheets/sheet907.xml" ContentType="application/vnd.openxmlformats-officedocument.spreadsheetml.worksheet+xml"/>
  <Override PartName="/xl/worksheets/sheet908.xml" ContentType="application/vnd.openxmlformats-officedocument.spreadsheetml.worksheet+xml"/>
  <Override PartName="/xl/worksheets/sheet909.xml" ContentType="application/vnd.openxmlformats-officedocument.spreadsheetml.worksheet+xml"/>
  <Override PartName="/xl/worksheets/sheet910.xml" ContentType="application/vnd.openxmlformats-officedocument.spreadsheetml.worksheet+xml"/>
  <Override PartName="/xl/worksheets/sheet911.xml" ContentType="application/vnd.openxmlformats-officedocument.spreadsheetml.worksheet+xml"/>
  <Override PartName="/xl/worksheets/sheet912.xml" ContentType="application/vnd.openxmlformats-officedocument.spreadsheetml.worksheet+xml"/>
  <Override PartName="/xl/worksheets/sheet913.xml" ContentType="application/vnd.openxmlformats-officedocument.spreadsheetml.worksheet+xml"/>
  <Override PartName="/xl/worksheets/sheet914.xml" ContentType="application/vnd.openxmlformats-officedocument.spreadsheetml.worksheet+xml"/>
  <Override PartName="/xl/worksheets/sheet915.xml" ContentType="application/vnd.openxmlformats-officedocument.spreadsheetml.worksheet+xml"/>
  <Override PartName="/xl/worksheets/sheet916.xml" ContentType="application/vnd.openxmlformats-officedocument.spreadsheetml.worksheet+xml"/>
  <Override PartName="/xl/worksheets/sheet917.xml" ContentType="application/vnd.openxmlformats-officedocument.spreadsheetml.worksheet+xml"/>
  <Override PartName="/xl/worksheets/sheet918.xml" ContentType="application/vnd.openxmlformats-officedocument.spreadsheetml.worksheet+xml"/>
  <Override PartName="/xl/worksheets/sheet919.xml" ContentType="application/vnd.openxmlformats-officedocument.spreadsheetml.worksheet+xml"/>
  <Override PartName="/xl/worksheets/sheet920.xml" ContentType="application/vnd.openxmlformats-officedocument.spreadsheetml.worksheet+xml"/>
  <Override PartName="/xl/worksheets/sheet921.xml" ContentType="application/vnd.openxmlformats-officedocument.spreadsheetml.worksheet+xml"/>
  <Override PartName="/xl/worksheets/sheet922.xml" ContentType="application/vnd.openxmlformats-officedocument.spreadsheetml.worksheet+xml"/>
  <Override PartName="/xl/worksheets/sheet923.xml" ContentType="application/vnd.openxmlformats-officedocument.spreadsheetml.worksheet+xml"/>
  <Override PartName="/xl/worksheets/sheet924.xml" ContentType="application/vnd.openxmlformats-officedocument.spreadsheetml.worksheet+xml"/>
  <Override PartName="/xl/worksheets/sheet925.xml" ContentType="application/vnd.openxmlformats-officedocument.spreadsheetml.worksheet+xml"/>
  <Override PartName="/xl/worksheets/sheet926.xml" ContentType="application/vnd.openxmlformats-officedocument.spreadsheetml.worksheet+xml"/>
  <Override PartName="/xl/worksheets/sheet927.xml" ContentType="application/vnd.openxmlformats-officedocument.spreadsheetml.worksheet+xml"/>
  <Override PartName="/xl/worksheets/sheet928.xml" ContentType="application/vnd.openxmlformats-officedocument.spreadsheetml.worksheet+xml"/>
  <Override PartName="/xl/worksheets/sheet929.xml" ContentType="application/vnd.openxmlformats-officedocument.spreadsheetml.worksheet+xml"/>
  <Override PartName="/xl/worksheets/sheet930.xml" ContentType="application/vnd.openxmlformats-officedocument.spreadsheetml.worksheet+xml"/>
  <Override PartName="/xl/worksheets/sheet931.xml" ContentType="application/vnd.openxmlformats-officedocument.spreadsheetml.worksheet+xml"/>
  <Override PartName="/xl/worksheets/sheet932.xml" ContentType="application/vnd.openxmlformats-officedocument.spreadsheetml.worksheet+xml"/>
  <Override PartName="/xl/worksheets/sheet933.xml" ContentType="application/vnd.openxmlformats-officedocument.spreadsheetml.worksheet+xml"/>
  <Override PartName="/xl/worksheets/sheet934.xml" ContentType="application/vnd.openxmlformats-officedocument.spreadsheetml.worksheet+xml"/>
  <Override PartName="/xl/worksheets/sheet935.xml" ContentType="application/vnd.openxmlformats-officedocument.spreadsheetml.worksheet+xml"/>
  <Override PartName="/xl/worksheets/sheet936.xml" ContentType="application/vnd.openxmlformats-officedocument.spreadsheetml.worksheet+xml"/>
  <Override PartName="/xl/worksheets/sheet937.xml" ContentType="application/vnd.openxmlformats-officedocument.spreadsheetml.worksheet+xml"/>
  <Override PartName="/xl/worksheets/sheet938.xml" ContentType="application/vnd.openxmlformats-officedocument.spreadsheetml.worksheet+xml"/>
  <Override PartName="/xl/worksheets/sheet939.xml" ContentType="application/vnd.openxmlformats-officedocument.spreadsheetml.worksheet+xml"/>
  <Override PartName="/xl/worksheets/sheet940.xml" ContentType="application/vnd.openxmlformats-officedocument.spreadsheetml.worksheet+xml"/>
  <Override PartName="/xl/worksheets/sheet941.xml" ContentType="application/vnd.openxmlformats-officedocument.spreadsheetml.worksheet+xml"/>
  <Override PartName="/xl/worksheets/sheet942.xml" ContentType="application/vnd.openxmlformats-officedocument.spreadsheetml.worksheet+xml"/>
  <Override PartName="/xl/worksheets/sheet943.xml" ContentType="application/vnd.openxmlformats-officedocument.spreadsheetml.worksheet+xml"/>
  <Override PartName="/xl/worksheets/sheet944.xml" ContentType="application/vnd.openxmlformats-officedocument.spreadsheetml.worksheet+xml"/>
  <Override PartName="/xl/worksheets/sheet945.xml" ContentType="application/vnd.openxmlformats-officedocument.spreadsheetml.worksheet+xml"/>
  <Override PartName="/xl/worksheets/sheet946.xml" ContentType="application/vnd.openxmlformats-officedocument.spreadsheetml.worksheet+xml"/>
  <Override PartName="/xl/worksheets/sheet947.xml" ContentType="application/vnd.openxmlformats-officedocument.spreadsheetml.worksheet+xml"/>
  <Override PartName="/xl/worksheets/sheet948.xml" ContentType="application/vnd.openxmlformats-officedocument.spreadsheetml.worksheet+xml"/>
  <Override PartName="/xl/worksheets/sheet949.xml" ContentType="application/vnd.openxmlformats-officedocument.spreadsheetml.worksheet+xml"/>
  <Override PartName="/xl/worksheets/sheet950.xml" ContentType="application/vnd.openxmlformats-officedocument.spreadsheetml.worksheet+xml"/>
  <Override PartName="/xl/worksheets/sheet951.xml" ContentType="application/vnd.openxmlformats-officedocument.spreadsheetml.worksheet+xml"/>
  <Override PartName="/xl/worksheets/sheet952.xml" ContentType="application/vnd.openxmlformats-officedocument.spreadsheetml.worksheet+xml"/>
  <Override PartName="/xl/worksheets/sheet953.xml" ContentType="application/vnd.openxmlformats-officedocument.spreadsheetml.worksheet+xml"/>
  <Override PartName="/xl/worksheets/sheet954.xml" ContentType="application/vnd.openxmlformats-officedocument.spreadsheetml.worksheet+xml"/>
  <Override PartName="/xl/worksheets/sheet955.xml" ContentType="application/vnd.openxmlformats-officedocument.spreadsheetml.worksheet+xml"/>
  <Override PartName="/xl/worksheets/sheet956.xml" ContentType="application/vnd.openxmlformats-officedocument.spreadsheetml.worksheet+xml"/>
  <Override PartName="/xl/worksheets/sheet957.xml" ContentType="application/vnd.openxmlformats-officedocument.spreadsheetml.worksheet+xml"/>
  <Override PartName="/xl/worksheets/sheet958.xml" ContentType="application/vnd.openxmlformats-officedocument.spreadsheetml.worksheet+xml"/>
  <Override PartName="/xl/worksheets/sheet959.xml" ContentType="application/vnd.openxmlformats-officedocument.spreadsheetml.worksheet+xml"/>
  <Override PartName="/xl/worksheets/sheet960.xml" ContentType="application/vnd.openxmlformats-officedocument.spreadsheetml.worksheet+xml"/>
  <Override PartName="/xl/worksheets/sheet961.xml" ContentType="application/vnd.openxmlformats-officedocument.spreadsheetml.worksheet+xml"/>
  <Override PartName="/xl/worksheets/sheet962.xml" ContentType="application/vnd.openxmlformats-officedocument.spreadsheetml.worksheet+xml"/>
  <Override PartName="/xl/worksheets/sheet963.xml" ContentType="application/vnd.openxmlformats-officedocument.spreadsheetml.worksheet+xml"/>
  <Override PartName="/xl/worksheets/sheet964.xml" ContentType="application/vnd.openxmlformats-officedocument.spreadsheetml.worksheet+xml"/>
  <Override PartName="/xl/worksheets/sheet965.xml" ContentType="application/vnd.openxmlformats-officedocument.spreadsheetml.worksheet+xml"/>
  <Override PartName="/xl/worksheets/sheet966.xml" ContentType="application/vnd.openxmlformats-officedocument.spreadsheetml.worksheet+xml"/>
  <Override PartName="/xl/worksheets/sheet967.xml" ContentType="application/vnd.openxmlformats-officedocument.spreadsheetml.worksheet+xml"/>
  <Override PartName="/xl/worksheets/sheet968.xml" ContentType="application/vnd.openxmlformats-officedocument.spreadsheetml.worksheet+xml"/>
  <Override PartName="/xl/worksheets/sheet969.xml" ContentType="application/vnd.openxmlformats-officedocument.spreadsheetml.worksheet+xml"/>
  <Override PartName="/xl/worksheets/sheet970.xml" ContentType="application/vnd.openxmlformats-officedocument.spreadsheetml.worksheet+xml"/>
  <Override PartName="/xl/worksheets/sheet971.xml" ContentType="application/vnd.openxmlformats-officedocument.spreadsheetml.worksheet+xml"/>
  <Override PartName="/xl/worksheets/sheet972.xml" ContentType="application/vnd.openxmlformats-officedocument.spreadsheetml.worksheet+xml"/>
  <Override PartName="/xl/worksheets/sheet973.xml" ContentType="application/vnd.openxmlformats-officedocument.spreadsheetml.worksheet+xml"/>
  <Override PartName="/xl/worksheets/sheet974.xml" ContentType="application/vnd.openxmlformats-officedocument.spreadsheetml.worksheet+xml"/>
  <Override PartName="/xl/worksheets/sheet975.xml" ContentType="application/vnd.openxmlformats-officedocument.spreadsheetml.worksheet+xml"/>
  <Override PartName="/xl/worksheets/sheet976.xml" ContentType="application/vnd.openxmlformats-officedocument.spreadsheetml.worksheet+xml"/>
  <Override PartName="/xl/worksheets/sheet977.xml" ContentType="application/vnd.openxmlformats-officedocument.spreadsheetml.worksheet+xml"/>
  <Override PartName="/xl/worksheets/sheet978.xml" ContentType="application/vnd.openxmlformats-officedocument.spreadsheetml.worksheet+xml"/>
  <Override PartName="/xl/worksheets/sheet979.xml" ContentType="application/vnd.openxmlformats-officedocument.spreadsheetml.worksheet+xml"/>
  <Override PartName="/xl/worksheets/sheet980.xml" ContentType="application/vnd.openxmlformats-officedocument.spreadsheetml.worksheet+xml"/>
  <Override PartName="/xl/worksheets/sheet981.xml" ContentType="application/vnd.openxmlformats-officedocument.spreadsheetml.worksheet+xml"/>
  <Override PartName="/xl/worksheets/sheet982.xml" ContentType="application/vnd.openxmlformats-officedocument.spreadsheetml.worksheet+xml"/>
  <Override PartName="/xl/worksheets/sheet983.xml" ContentType="application/vnd.openxmlformats-officedocument.spreadsheetml.worksheet+xml"/>
  <Override PartName="/xl/worksheets/sheet984.xml" ContentType="application/vnd.openxmlformats-officedocument.spreadsheetml.worksheet+xml"/>
  <Override PartName="/xl/worksheets/sheet985.xml" ContentType="application/vnd.openxmlformats-officedocument.spreadsheetml.worksheet+xml"/>
  <Override PartName="/xl/worksheets/sheet986.xml" ContentType="application/vnd.openxmlformats-officedocument.spreadsheetml.worksheet+xml"/>
  <Override PartName="/xl/worksheets/sheet987.xml" ContentType="application/vnd.openxmlformats-officedocument.spreadsheetml.worksheet+xml"/>
  <Override PartName="/xl/worksheets/sheet988.xml" ContentType="application/vnd.openxmlformats-officedocument.spreadsheetml.worksheet+xml"/>
  <Override PartName="/xl/worksheets/sheet989.xml" ContentType="application/vnd.openxmlformats-officedocument.spreadsheetml.worksheet+xml"/>
  <Override PartName="/xl/worksheets/sheet990.xml" ContentType="application/vnd.openxmlformats-officedocument.spreadsheetml.worksheet+xml"/>
  <Override PartName="/xl/worksheets/sheet991.xml" ContentType="application/vnd.openxmlformats-officedocument.spreadsheetml.worksheet+xml"/>
  <Override PartName="/xl/worksheets/sheet992.xml" ContentType="application/vnd.openxmlformats-officedocument.spreadsheetml.worksheet+xml"/>
  <Override PartName="/xl/worksheets/sheet993.xml" ContentType="application/vnd.openxmlformats-officedocument.spreadsheetml.worksheet+xml"/>
  <Override PartName="/xl/worksheets/sheet994.xml" ContentType="application/vnd.openxmlformats-officedocument.spreadsheetml.worksheet+xml"/>
  <Override PartName="/xl/worksheets/sheet995.xml" ContentType="application/vnd.openxmlformats-officedocument.spreadsheetml.worksheet+xml"/>
  <Override PartName="/xl/worksheets/sheet996.xml" ContentType="application/vnd.openxmlformats-officedocument.spreadsheetml.worksheet+xml"/>
  <Override PartName="/xl/worksheets/sheet997.xml" ContentType="application/vnd.openxmlformats-officedocument.spreadsheetml.worksheet+xml"/>
  <Override PartName="/xl/worksheets/sheet998.xml" ContentType="application/vnd.openxmlformats-officedocument.spreadsheetml.worksheet+xml"/>
  <Override PartName="/xl/worksheets/sheet999.xml" ContentType="application/vnd.openxmlformats-officedocument.spreadsheetml.worksheet+xml"/>
  <Override PartName="/xl/worksheets/sheet1000.xml" ContentType="application/vnd.openxmlformats-officedocument.spreadsheetml.worksheet+xml"/>
  <Override PartName="/xl/worksheets/sheet1001.xml" ContentType="application/vnd.openxmlformats-officedocument.spreadsheetml.worksheet+xml"/>
  <Override PartName="/xl/worksheets/sheet1002.xml" ContentType="application/vnd.openxmlformats-officedocument.spreadsheetml.worksheet+xml"/>
  <Override PartName="/xl/worksheets/sheet1003.xml" ContentType="application/vnd.openxmlformats-officedocument.spreadsheetml.worksheet+xml"/>
  <Override PartName="/xl/worksheets/sheet1004.xml" ContentType="application/vnd.openxmlformats-officedocument.spreadsheetml.worksheet+xml"/>
  <Override PartName="/xl/worksheets/sheet1005.xml" ContentType="application/vnd.openxmlformats-officedocument.spreadsheetml.worksheet+xml"/>
  <Override PartName="/xl/worksheets/sheet1006.xml" ContentType="application/vnd.openxmlformats-officedocument.spreadsheetml.worksheet+xml"/>
  <Override PartName="/xl/worksheets/sheet1007.xml" ContentType="application/vnd.openxmlformats-officedocument.spreadsheetml.worksheet+xml"/>
  <Override PartName="/xl/worksheets/sheet1008.xml" ContentType="application/vnd.openxmlformats-officedocument.spreadsheetml.worksheet+xml"/>
  <Override PartName="/xl/worksheets/sheet1009.xml" ContentType="application/vnd.openxmlformats-officedocument.spreadsheetml.worksheet+xml"/>
  <Override PartName="/xl/worksheets/sheet1010.xml" ContentType="application/vnd.openxmlformats-officedocument.spreadsheetml.worksheet+xml"/>
  <Override PartName="/xl/worksheets/sheet1011.xml" ContentType="application/vnd.openxmlformats-officedocument.spreadsheetml.worksheet+xml"/>
  <Override PartName="/xl/worksheets/sheet1012.xml" ContentType="application/vnd.openxmlformats-officedocument.spreadsheetml.worksheet+xml"/>
  <Override PartName="/xl/worksheets/sheet1013.xml" ContentType="application/vnd.openxmlformats-officedocument.spreadsheetml.worksheet+xml"/>
  <Override PartName="/xl/worksheets/sheet1014.xml" ContentType="application/vnd.openxmlformats-officedocument.spreadsheetml.worksheet+xml"/>
  <Override PartName="/xl/worksheets/sheet1015.xml" ContentType="application/vnd.openxmlformats-officedocument.spreadsheetml.worksheet+xml"/>
  <Override PartName="/xl/worksheets/sheet1016.xml" ContentType="application/vnd.openxmlformats-officedocument.spreadsheetml.worksheet+xml"/>
  <Override PartName="/xl/worksheets/sheet1017.xml" ContentType="application/vnd.openxmlformats-officedocument.spreadsheetml.worksheet+xml"/>
  <Override PartName="/xl/worksheets/sheet1018.xml" ContentType="application/vnd.openxmlformats-officedocument.spreadsheetml.worksheet+xml"/>
  <Override PartName="/xl/worksheets/sheet1019.xml" ContentType="application/vnd.openxmlformats-officedocument.spreadsheetml.worksheet+xml"/>
  <Override PartName="/xl/worksheets/sheet1020.xml" ContentType="application/vnd.openxmlformats-officedocument.spreadsheetml.worksheet+xml"/>
  <Override PartName="/xl/worksheets/sheet1021.xml" ContentType="application/vnd.openxmlformats-officedocument.spreadsheetml.worksheet+xml"/>
  <Override PartName="/xl/worksheets/sheet1022.xml" ContentType="application/vnd.openxmlformats-officedocument.spreadsheetml.worksheet+xml"/>
  <Override PartName="/xl/worksheets/sheet1023.xml" ContentType="application/vnd.openxmlformats-officedocument.spreadsheetml.worksheet+xml"/>
  <Override PartName="/xl/worksheets/sheet1024.xml" ContentType="application/vnd.openxmlformats-officedocument.spreadsheetml.worksheet+xml"/>
  <Override PartName="/xl/worksheets/sheet1025.xml" ContentType="application/vnd.openxmlformats-officedocument.spreadsheetml.worksheet+xml"/>
  <Override PartName="/xl/worksheets/sheet1026.xml" ContentType="application/vnd.openxmlformats-officedocument.spreadsheetml.worksheet+xml"/>
  <Override PartName="/xl/worksheets/sheet1027.xml" ContentType="application/vnd.openxmlformats-officedocument.spreadsheetml.worksheet+xml"/>
  <Override PartName="/xl/worksheets/sheet1028.xml" ContentType="application/vnd.openxmlformats-officedocument.spreadsheetml.worksheet+xml"/>
  <Override PartName="/xl/worksheets/sheet1029.xml" ContentType="application/vnd.openxmlformats-officedocument.spreadsheetml.worksheet+xml"/>
  <Override PartName="/xl/worksheets/sheet1030.xml" ContentType="application/vnd.openxmlformats-officedocument.spreadsheetml.worksheet+xml"/>
  <Override PartName="/xl/worksheets/sheet1031.xml" ContentType="application/vnd.openxmlformats-officedocument.spreadsheetml.worksheet+xml"/>
  <Override PartName="/xl/worksheets/sheet1032.xml" ContentType="application/vnd.openxmlformats-officedocument.spreadsheetml.worksheet+xml"/>
  <Override PartName="/xl/worksheets/sheet1033.xml" ContentType="application/vnd.openxmlformats-officedocument.spreadsheetml.worksheet+xml"/>
  <Override PartName="/xl/worksheets/sheet1034.xml" ContentType="application/vnd.openxmlformats-officedocument.spreadsheetml.worksheet+xml"/>
  <Override PartName="/xl/worksheets/sheet1035.xml" ContentType="application/vnd.openxmlformats-officedocument.spreadsheetml.worksheet+xml"/>
  <Override PartName="/xl/worksheets/sheet1036.xml" ContentType="application/vnd.openxmlformats-officedocument.spreadsheetml.worksheet+xml"/>
  <Override PartName="/xl/worksheets/sheet1037.xml" ContentType="application/vnd.openxmlformats-officedocument.spreadsheetml.worksheet+xml"/>
  <Override PartName="/xl/worksheets/sheet1038.xml" ContentType="application/vnd.openxmlformats-officedocument.spreadsheetml.worksheet+xml"/>
  <Override PartName="/xl/worksheets/sheet1039.xml" ContentType="application/vnd.openxmlformats-officedocument.spreadsheetml.worksheet+xml"/>
  <Override PartName="/xl/worksheets/sheet1040.xml" ContentType="application/vnd.openxmlformats-officedocument.spreadsheetml.worksheet+xml"/>
  <Override PartName="/xl/worksheets/sheet1041.xml" ContentType="application/vnd.openxmlformats-officedocument.spreadsheetml.worksheet+xml"/>
  <Override PartName="/xl/worksheets/sheet1042.xml" ContentType="application/vnd.openxmlformats-officedocument.spreadsheetml.worksheet+xml"/>
  <Override PartName="/xl/worksheets/sheet1043.xml" ContentType="application/vnd.openxmlformats-officedocument.spreadsheetml.worksheet+xml"/>
  <Override PartName="/xl/worksheets/sheet1044.xml" ContentType="application/vnd.openxmlformats-officedocument.spreadsheetml.worksheet+xml"/>
  <Override PartName="/xl/worksheets/sheet1045.xml" ContentType="application/vnd.openxmlformats-officedocument.spreadsheetml.worksheet+xml"/>
  <Override PartName="/xl/worksheets/sheet1046.xml" ContentType="application/vnd.openxmlformats-officedocument.spreadsheetml.worksheet+xml"/>
  <Override PartName="/xl/worksheets/sheet1047.xml" ContentType="application/vnd.openxmlformats-officedocument.spreadsheetml.worksheet+xml"/>
  <Override PartName="/xl/worksheets/sheet1048.xml" ContentType="application/vnd.openxmlformats-officedocument.spreadsheetml.worksheet+xml"/>
  <Override PartName="/xl/worksheets/sheet1049.xml" ContentType="application/vnd.openxmlformats-officedocument.spreadsheetml.worksheet+xml"/>
  <Override PartName="/xl/worksheets/sheet1050.xml" ContentType="application/vnd.openxmlformats-officedocument.spreadsheetml.worksheet+xml"/>
  <Override PartName="/xl/worksheets/sheet1051.xml" ContentType="application/vnd.openxmlformats-officedocument.spreadsheetml.worksheet+xml"/>
  <Override PartName="/xl/worksheets/sheet1052.xml" ContentType="application/vnd.openxmlformats-officedocument.spreadsheetml.worksheet+xml"/>
  <Override PartName="/xl/worksheets/sheet1053.xml" ContentType="application/vnd.openxmlformats-officedocument.spreadsheetml.worksheet+xml"/>
  <Override PartName="/xl/worksheets/sheet1054.xml" ContentType="application/vnd.openxmlformats-officedocument.spreadsheetml.worksheet+xml"/>
  <Override PartName="/xl/worksheets/sheet1055.xml" ContentType="application/vnd.openxmlformats-officedocument.spreadsheetml.worksheet+xml"/>
  <Override PartName="/xl/worksheets/sheet1056.xml" ContentType="application/vnd.openxmlformats-officedocument.spreadsheetml.worksheet+xml"/>
  <Override PartName="/xl/worksheets/sheet1057.xml" ContentType="application/vnd.openxmlformats-officedocument.spreadsheetml.worksheet+xml"/>
  <Override PartName="/xl/worksheets/sheet1058.xml" ContentType="application/vnd.openxmlformats-officedocument.spreadsheetml.worksheet+xml"/>
  <Override PartName="/xl/worksheets/sheet1059.xml" ContentType="application/vnd.openxmlformats-officedocument.spreadsheetml.worksheet+xml"/>
  <Override PartName="/xl/worksheets/sheet1060.xml" ContentType="application/vnd.openxmlformats-officedocument.spreadsheetml.worksheet+xml"/>
  <Override PartName="/xl/worksheets/sheet1061.xml" ContentType="application/vnd.openxmlformats-officedocument.spreadsheetml.worksheet+xml"/>
  <Override PartName="/xl/worksheets/sheet1062.xml" ContentType="application/vnd.openxmlformats-officedocument.spreadsheetml.worksheet+xml"/>
  <Override PartName="/xl/worksheets/sheet1063.xml" ContentType="application/vnd.openxmlformats-officedocument.spreadsheetml.worksheet+xml"/>
  <Override PartName="/xl/worksheets/sheet1064.xml" ContentType="application/vnd.openxmlformats-officedocument.spreadsheetml.worksheet+xml"/>
  <Override PartName="/xl/worksheets/sheet1065.xml" ContentType="application/vnd.openxmlformats-officedocument.spreadsheetml.worksheet+xml"/>
  <Override PartName="/xl/worksheets/sheet1066.xml" ContentType="application/vnd.openxmlformats-officedocument.spreadsheetml.worksheet+xml"/>
  <Override PartName="/xl/worksheets/sheet1067.xml" ContentType="application/vnd.openxmlformats-officedocument.spreadsheetml.worksheet+xml"/>
  <Override PartName="/xl/worksheets/sheet1068.xml" ContentType="application/vnd.openxmlformats-officedocument.spreadsheetml.worksheet+xml"/>
  <Override PartName="/xl/worksheets/sheet1069.xml" ContentType="application/vnd.openxmlformats-officedocument.spreadsheetml.worksheet+xml"/>
  <Override PartName="/xl/worksheets/sheet1070.xml" ContentType="application/vnd.openxmlformats-officedocument.spreadsheetml.worksheet+xml"/>
  <Override PartName="/xl/worksheets/sheet1071.xml" ContentType="application/vnd.openxmlformats-officedocument.spreadsheetml.worksheet+xml"/>
  <Override PartName="/xl/worksheets/sheet1072.xml" ContentType="application/vnd.openxmlformats-officedocument.spreadsheetml.worksheet+xml"/>
  <Override PartName="/xl/worksheets/sheet1073.xml" ContentType="application/vnd.openxmlformats-officedocument.spreadsheetml.worksheet+xml"/>
  <Override PartName="/xl/worksheets/sheet1074.xml" ContentType="application/vnd.openxmlformats-officedocument.spreadsheetml.worksheet+xml"/>
  <Override PartName="/xl/worksheets/sheet1075.xml" ContentType="application/vnd.openxmlformats-officedocument.spreadsheetml.worksheet+xml"/>
  <Override PartName="/xl/worksheets/sheet1076.xml" ContentType="application/vnd.openxmlformats-officedocument.spreadsheetml.worksheet+xml"/>
  <Override PartName="/xl/worksheets/sheet1077.xml" ContentType="application/vnd.openxmlformats-officedocument.spreadsheetml.worksheet+xml"/>
  <Override PartName="/xl/worksheets/sheet1078.xml" ContentType="application/vnd.openxmlformats-officedocument.spreadsheetml.worksheet+xml"/>
  <Override PartName="/xl/worksheets/sheet1079.xml" ContentType="application/vnd.openxmlformats-officedocument.spreadsheetml.worksheet+xml"/>
  <Override PartName="/xl/worksheets/sheet1080.xml" ContentType="application/vnd.openxmlformats-officedocument.spreadsheetml.worksheet+xml"/>
  <Override PartName="/xl/worksheets/sheet1081.xml" ContentType="application/vnd.openxmlformats-officedocument.spreadsheetml.worksheet+xml"/>
  <Override PartName="/xl/worksheets/sheet1082.xml" ContentType="application/vnd.openxmlformats-officedocument.spreadsheetml.worksheet+xml"/>
  <Override PartName="/xl/worksheets/sheet1083.xml" ContentType="application/vnd.openxmlformats-officedocument.spreadsheetml.worksheet+xml"/>
  <Override PartName="/xl/worksheets/sheet1084.xml" ContentType="application/vnd.openxmlformats-officedocument.spreadsheetml.worksheet+xml"/>
  <Override PartName="/xl/worksheets/sheet1085.xml" ContentType="application/vnd.openxmlformats-officedocument.spreadsheetml.worksheet+xml"/>
  <Override PartName="/xl/worksheets/sheet1086.xml" ContentType="application/vnd.openxmlformats-officedocument.spreadsheetml.worksheet+xml"/>
  <Override PartName="/xl/worksheets/sheet1087.xml" ContentType="application/vnd.openxmlformats-officedocument.spreadsheetml.worksheet+xml"/>
  <Override PartName="/xl/worksheets/sheet1088.xml" ContentType="application/vnd.openxmlformats-officedocument.spreadsheetml.worksheet+xml"/>
  <Override PartName="/xl/worksheets/sheet1089.xml" ContentType="application/vnd.openxmlformats-officedocument.spreadsheetml.worksheet+xml"/>
  <Override PartName="/xl/worksheets/sheet1090.xml" ContentType="application/vnd.openxmlformats-officedocument.spreadsheetml.worksheet+xml"/>
  <Override PartName="/xl/worksheets/sheet1091.xml" ContentType="application/vnd.openxmlformats-officedocument.spreadsheetml.worksheet+xml"/>
  <Override PartName="/xl/worksheets/sheet1092.xml" ContentType="application/vnd.openxmlformats-officedocument.spreadsheetml.worksheet+xml"/>
  <Override PartName="/xl/worksheets/sheet1093.xml" ContentType="application/vnd.openxmlformats-officedocument.spreadsheetml.worksheet+xml"/>
  <Override PartName="/xl/worksheets/sheet1094.xml" ContentType="application/vnd.openxmlformats-officedocument.spreadsheetml.worksheet+xml"/>
  <Override PartName="/xl/worksheets/sheet1095.xml" ContentType="application/vnd.openxmlformats-officedocument.spreadsheetml.worksheet+xml"/>
  <Override PartName="/xl/worksheets/sheet1096.xml" ContentType="application/vnd.openxmlformats-officedocument.spreadsheetml.worksheet+xml"/>
  <Override PartName="/xl/worksheets/sheet1097.xml" ContentType="application/vnd.openxmlformats-officedocument.spreadsheetml.worksheet+xml"/>
  <Override PartName="/xl/worksheets/sheet1098.xml" ContentType="application/vnd.openxmlformats-officedocument.spreadsheetml.worksheet+xml"/>
  <Override PartName="/xl/worksheets/sheet1099.xml" ContentType="application/vnd.openxmlformats-officedocument.spreadsheetml.worksheet+xml"/>
  <Override PartName="/xl/worksheets/sheet1100.xml" ContentType="application/vnd.openxmlformats-officedocument.spreadsheetml.worksheet+xml"/>
  <Override PartName="/xl/worksheets/sheet1101.xml" ContentType="application/vnd.openxmlformats-officedocument.spreadsheetml.worksheet+xml"/>
  <Override PartName="/xl/worksheets/sheet1102.xml" ContentType="application/vnd.openxmlformats-officedocument.spreadsheetml.worksheet+xml"/>
  <Override PartName="/xl/worksheets/sheet1103.xml" ContentType="application/vnd.openxmlformats-officedocument.spreadsheetml.worksheet+xml"/>
  <Override PartName="/xl/worksheets/sheet1104.xml" ContentType="application/vnd.openxmlformats-officedocument.spreadsheetml.worksheet+xml"/>
  <Override PartName="/xl/worksheets/sheet1105.xml" ContentType="application/vnd.openxmlformats-officedocument.spreadsheetml.worksheet+xml"/>
  <Override PartName="/xl/worksheets/sheet1106.xml" ContentType="application/vnd.openxmlformats-officedocument.spreadsheetml.worksheet+xml"/>
  <Override PartName="/xl/worksheets/sheet1107.xml" ContentType="application/vnd.openxmlformats-officedocument.spreadsheetml.worksheet+xml"/>
  <Override PartName="/xl/worksheets/sheet1108.xml" ContentType="application/vnd.openxmlformats-officedocument.spreadsheetml.worksheet+xml"/>
  <Override PartName="/xl/worksheets/sheet1109.xml" ContentType="application/vnd.openxmlformats-officedocument.spreadsheetml.worksheet+xml"/>
  <Override PartName="/xl/worksheets/sheet1110.xml" ContentType="application/vnd.openxmlformats-officedocument.spreadsheetml.worksheet+xml"/>
  <Override PartName="/xl/worksheets/sheet1111.xml" ContentType="application/vnd.openxmlformats-officedocument.spreadsheetml.worksheet+xml"/>
  <Override PartName="/xl/worksheets/sheet1112.xml" ContentType="application/vnd.openxmlformats-officedocument.spreadsheetml.worksheet+xml"/>
  <Override PartName="/xl/worksheets/sheet1113.xml" ContentType="application/vnd.openxmlformats-officedocument.spreadsheetml.worksheet+xml"/>
  <Override PartName="/xl/worksheets/sheet1114.xml" ContentType="application/vnd.openxmlformats-officedocument.spreadsheetml.worksheet+xml"/>
  <Override PartName="/xl/worksheets/sheet1115.xml" ContentType="application/vnd.openxmlformats-officedocument.spreadsheetml.worksheet+xml"/>
  <Override PartName="/xl/worksheets/sheet1116.xml" ContentType="application/vnd.openxmlformats-officedocument.spreadsheetml.worksheet+xml"/>
  <Override PartName="/xl/worksheets/sheet1117.xml" ContentType="application/vnd.openxmlformats-officedocument.spreadsheetml.worksheet+xml"/>
  <Override PartName="/xl/worksheets/sheet1118.xml" ContentType="application/vnd.openxmlformats-officedocument.spreadsheetml.worksheet+xml"/>
  <Override PartName="/xl/worksheets/sheet1119.xml" ContentType="application/vnd.openxmlformats-officedocument.spreadsheetml.worksheet+xml"/>
  <Override PartName="/xl/worksheets/sheet1120.xml" ContentType="application/vnd.openxmlformats-officedocument.spreadsheetml.worksheet+xml"/>
  <Override PartName="/xl/worksheets/sheet1121.xml" ContentType="application/vnd.openxmlformats-officedocument.spreadsheetml.worksheet+xml"/>
  <Override PartName="/xl/worksheets/sheet1122.xml" ContentType="application/vnd.openxmlformats-officedocument.spreadsheetml.worksheet+xml"/>
  <Override PartName="/xl/worksheets/sheet1123.xml" ContentType="application/vnd.openxmlformats-officedocument.spreadsheetml.worksheet+xml"/>
  <Override PartName="/xl/worksheets/sheet1124.xml" ContentType="application/vnd.openxmlformats-officedocument.spreadsheetml.worksheet+xml"/>
  <Override PartName="/xl/worksheets/sheet1125.xml" ContentType="application/vnd.openxmlformats-officedocument.spreadsheetml.worksheet+xml"/>
  <Override PartName="/xl/worksheets/sheet1126.xml" ContentType="application/vnd.openxmlformats-officedocument.spreadsheetml.worksheet+xml"/>
  <Override PartName="/xl/worksheets/sheet1127.xml" ContentType="application/vnd.openxmlformats-officedocument.spreadsheetml.worksheet+xml"/>
  <Override PartName="/xl/worksheets/sheet1128.xml" ContentType="application/vnd.openxmlformats-officedocument.spreadsheetml.worksheet+xml"/>
  <Override PartName="/xl/worksheets/sheet1129.xml" ContentType="application/vnd.openxmlformats-officedocument.spreadsheetml.worksheet+xml"/>
  <Override PartName="/xl/worksheets/sheet1130.xml" ContentType="application/vnd.openxmlformats-officedocument.spreadsheetml.worksheet+xml"/>
  <Override PartName="/xl/worksheets/sheet1131.xml" ContentType="application/vnd.openxmlformats-officedocument.spreadsheetml.worksheet+xml"/>
  <Override PartName="/xl/worksheets/sheet1132.xml" ContentType="application/vnd.openxmlformats-officedocument.spreadsheetml.worksheet+xml"/>
  <Override PartName="/xl/worksheets/sheet1133.xml" ContentType="application/vnd.openxmlformats-officedocument.spreadsheetml.worksheet+xml"/>
  <Override PartName="/xl/worksheets/sheet1134.xml" ContentType="application/vnd.openxmlformats-officedocument.spreadsheetml.worksheet+xml"/>
  <Override PartName="/xl/worksheets/sheet1135.xml" ContentType="application/vnd.openxmlformats-officedocument.spreadsheetml.worksheet+xml"/>
  <Override PartName="/xl/worksheets/sheet1136.xml" ContentType="application/vnd.openxmlformats-officedocument.spreadsheetml.worksheet+xml"/>
  <Override PartName="/xl/worksheets/sheet1137.xml" ContentType="application/vnd.openxmlformats-officedocument.spreadsheetml.worksheet+xml"/>
  <Override PartName="/xl/worksheets/sheet1138.xml" ContentType="application/vnd.openxmlformats-officedocument.spreadsheetml.worksheet+xml"/>
  <Override PartName="/xl/worksheets/sheet1139.xml" ContentType="application/vnd.openxmlformats-officedocument.spreadsheetml.worksheet+xml"/>
  <Override PartName="/xl/worksheets/sheet1140.xml" ContentType="application/vnd.openxmlformats-officedocument.spreadsheetml.worksheet+xml"/>
  <Override PartName="/xl/worksheets/sheet1141.xml" ContentType="application/vnd.openxmlformats-officedocument.spreadsheetml.worksheet+xml"/>
  <Override PartName="/xl/worksheets/sheet1142.xml" ContentType="application/vnd.openxmlformats-officedocument.spreadsheetml.worksheet+xml"/>
  <Override PartName="/xl/worksheets/sheet1143.xml" ContentType="application/vnd.openxmlformats-officedocument.spreadsheetml.worksheet+xml"/>
  <Override PartName="/xl/worksheets/sheet1144.xml" ContentType="application/vnd.openxmlformats-officedocument.spreadsheetml.worksheet+xml"/>
  <Override PartName="/xl/worksheets/sheet1145.xml" ContentType="application/vnd.openxmlformats-officedocument.spreadsheetml.worksheet+xml"/>
  <Override PartName="/xl/worksheets/sheet1146.xml" ContentType="application/vnd.openxmlformats-officedocument.spreadsheetml.worksheet+xml"/>
  <Override PartName="/xl/worksheets/sheet1147.xml" ContentType="application/vnd.openxmlformats-officedocument.spreadsheetml.worksheet+xml"/>
  <Override PartName="/xl/worksheets/sheet1148.xml" ContentType="application/vnd.openxmlformats-officedocument.spreadsheetml.worksheet+xml"/>
  <Override PartName="/xl/worksheets/sheet1149.xml" ContentType="application/vnd.openxmlformats-officedocument.spreadsheetml.worksheet+xml"/>
  <Override PartName="/xl/worksheets/sheet1150.xml" ContentType="application/vnd.openxmlformats-officedocument.spreadsheetml.worksheet+xml"/>
  <Override PartName="/xl/worksheets/sheet1151.xml" ContentType="application/vnd.openxmlformats-officedocument.spreadsheetml.worksheet+xml"/>
  <Override PartName="/xl/worksheets/sheet1152.xml" ContentType="application/vnd.openxmlformats-officedocument.spreadsheetml.worksheet+xml"/>
  <Override PartName="/xl/worksheets/sheet1153.xml" ContentType="application/vnd.openxmlformats-officedocument.spreadsheetml.worksheet+xml"/>
  <Override PartName="/xl/worksheets/sheet1154.xml" ContentType="application/vnd.openxmlformats-officedocument.spreadsheetml.worksheet+xml"/>
  <Override PartName="/xl/worksheets/sheet1155.xml" ContentType="application/vnd.openxmlformats-officedocument.spreadsheetml.worksheet+xml"/>
  <Override PartName="/xl/worksheets/sheet1156.xml" ContentType="application/vnd.openxmlformats-officedocument.spreadsheetml.worksheet+xml"/>
  <Override PartName="/xl/worksheets/sheet1157.xml" ContentType="application/vnd.openxmlformats-officedocument.spreadsheetml.worksheet+xml"/>
  <Override PartName="/xl/worksheets/sheet1158.xml" ContentType="application/vnd.openxmlformats-officedocument.spreadsheetml.worksheet+xml"/>
  <Override PartName="/xl/worksheets/sheet1159.xml" ContentType="application/vnd.openxmlformats-officedocument.spreadsheetml.worksheet+xml"/>
  <Override PartName="/xl/worksheets/sheet1160.xml" ContentType="application/vnd.openxmlformats-officedocument.spreadsheetml.worksheet+xml"/>
  <Override PartName="/xl/worksheets/sheet1161.xml" ContentType="application/vnd.openxmlformats-officedocument.spreadsheetml.worksheet+xml"/>
  <Override PartName="/xl/worksheets/sheet1162.xml" ContentType="application/vnd.openxmlformats-officedocument.spreadsheetml.worksheet+xml"/>
  <Override PartName="/xl/worksheets/sheet1163.xml" ContentType="application/vnd.openxmlformats-officedocument.spreadsheetml.worksheet+xml"/>
  <Override PartName="/xl/worksheets/sheet1164.xml" ContentType="application/vnd.openxmlformats-officedocument.spreadsheetml.worksheet+xml"/>
  <Override PartName="/xl/worksheets/sheet1165.xml" ContentType="application/vnd.openxmlformats-officedocument.spreadsheetml.worksheet+xml"/>
  <Override PartName="/xl/worksheets/sheet1166.xml" ContentType="application/vnd.openxmlformats-officedocument.spreadsheetml.worksheet+xml"/>
  <Override PartName="/xl/worksheets/sheet1167.xml" ContentType="application/vnd.openxmlformats-officedocument.spreadsheetml.worksheet+xml"/>
  <Override PartName="/xl/worksheets/sheet1168.xml" ContentType="application/vnd.openxmlformats-officedocument.spreadsheetml.worksheet+xml"/>
  <Override PartName="/xl/worksheets/sheet1169.xml" ContentType="application/vnd.openxmlformats-officedocument.spreadsheetml.worksheet+xml"/>
  <Override PartName="/xl/worksheets/sheet1170.xml" ContentType="application/vnd.openxmlformats-officedocument.spreadsheetml.worksheet+xml"/>
  <Override PartName="/xl/worksheets/sheet1171.xml" ContentType="application/vnd.openxmlformats-officedocument.spreadsheetml.worksheet+xml"/>
  <Override PartName="/xl/worksheets/sheet1172.xml" ContentType="application/vnd.openxmlformats-officedocument.spreadsheetml.worksheet+xml"/>
  <Override PartName="/xl/worksheets/sheet1173.xml" ContentType="application/vnd.openxmlformats-officedocument.spreadsheetml.worksheet+xml"/>
  <Override PartName="/xl/worksheets/sheet1174.xml" ContentType="application/vnd.openxmlformats-officedocument.spreadsheetml.worksheet+xml"/>
  <Override PartName="/xl/worksheets/sheet1175.xml" ContentType="application/vnd.openxmlformats-officedocument.spreadsheetml.worksheet+xml"/>
  <Override PartName="/xl/worksheets/sheet1176.xml" ContentType="application/vnd.openxmlformats-officedocument.spreadsheetml.worksheet+xml"/>
  <Override PartName="/xl/worksheets/sheet1177.xml" ContentType="application/vnd.openxmlformats-officedocument.spreadsheetml.worksheet+xml"/>
  <Override PartName="/xl/worksheets/sheet1178.xml" ContentType="application/vnd.openxmlformats-officedocument.spreadsheetml.worksheet+xml"/>
  <Override PartName="/xl/worksheets/sheet1179.xml" ContentType="application/vnd.openxmlformats-officedocument.spreadsheetml.worksheet+xml"/>
  <Override PartName="/xl/worksheets/sheet1180.xml" ContentType="application/vnd.openxmlformats-officedocument.spreadsheetml.worksheet+xml"/>
  <Override PartName="/xl/worksheets/sheet1181.xml" ContentType="application/vnd.openxmlformats-officedocument.spreadsheetml.worksheet+xml"/>
  <Override PartName="/xl/worksheets/sheet1182.xml" ContentType="application/vnd.openxmlformats-officedocument.spreadsheetml.worksheet+xml"/>
  <Override PartName="/xl/worksheets/sheet1183.xml" ContentType="application/vnd.openxmlformats-officedocument.spreadsheetml.worksheet+xml"/>
  <Override PartName="/xl/worksheets/sheet1184.xml" ContentType="application/vnd.openxmlformats-officedocument.spreadsheetml.worksheet+xml"/>
  <Override PartName="/xl/worksheets/sheet1185.xml" ContentType="application/vnd.openxmlformats-officedocument.spreadsheetml.worksheet+xml"/>
  <Override PartName="/xl/worksheets/sheet1186.xml" ContentType="application/vnd.openxmlformats-officedocument.spreadsheetml.worksheet+xml"/>
  <Override PartName="/xl/worksheets/sheet1187.xml" ContentType="application/vnd.openxmlformats-officedocument.spreadsheetml.worksheet+xml"/>
  <Override PartName="/xl/worksheets/sheet1188.xml" ContentType="application/vnd.openxmlformats-officedocument.spreadsheetml.worksheet+xml"/>
  <Override PartName="/xl/worksheets/sheet1189.xml" ContentType="application/vnd.openxmlformats-officedocument.spreadsheetml.worksheet+xml"/>
  <Override PartName="/xl/worksheets/sheet1190.xml" ContentType="application/vnd.openxmlformats-officedocument.spreadsheetml.worksheet+xml"/>
  <Override PartName="/xl/worksheets/sheet1191.xml" ContentType="application/vnd.openxmlformats-officedocument.spreadsheetml.worksheet+xml"/>
  <Override PartName="/xl/worksheets/sheet1192.xml" ContentType="application/vnd.openxmlformats-officedocument.spreadsheetml.worksheet+xml"/>
  <Override PartName="/xl/worksheets/sheet1193.xml" ContentType="application/vnd.openxmlformats-officedocument.spreadsheetml.worksheet+xml"/>
  <Override PartName="/xl/worksheets/sheet1194.xml" ContentType="application/vnd.openxmlformats-officedocument.spreadsheetml.worksheet+xml"/>
  <Override PartName="/xl/worksheets/sheet1195.xml" ContentType="application/vnd.openxmlformats-officedocument.spreadsheetml.worksheet+xml"/>
  <Override PartName="/xl/worksheets/sheet1196.xml" ContentType="application/vnd.openxmlformats-officedocument.spreadsheetml.worksheet+xml"/>
  <Override PartName="/xl/worksheets/sheet1197.xml" ContentType="application/vnd.openxmlformats-officedocument.spreadsheetml.worksheet+xml"/>
  <Override PartName="/xl/worksheets/sheet1198.xml" ContentType="application/vnd.openxmlformats-officedocument.spreadsheetml.worksheet+xml"/>
  <Override PartName="/xl/worksheets/sheet1199.xml" ContentType="application/vnd.openxmlformats-officedocument.spreadsheetml.worksheet+xml"/>
  <Override PartName="/xl/worksheets/sheet1200.xml" ContentType="application/vnd.openxmlformats-officedocument.spreadsheetml.worksheet+xml"/>
  <Override PartName="/xl/worksheets/sheet1201.xml" ContentType="application/vnd.openxmlformats-officedocument.spreadsheetml.worksheet+xml"/>
  <Override PartName="/xl/worksheets/sheet1202.xml" ContentType="application/vnd.openxmlformats-officedocument.spreadsheetml.worksheet+xml"/>
  <Override PartName="/xl/worksheets/sheet1203.xml" ContentType="application/vnd.openxmlformats-officedocument.spreadsheetml.worksheet+xml"/>
  <Override PartName="/xl/worksheets/sheet1204.xml" ContentType="application/vnd.openxmlformats-officedocument.spreadsheetml.worksheet+xml"/>
  <Override PartName="/xl/worksheets/sheet1205.xml" ContentType="application/vnd.openxmlformats-officedocument.spreadsheetml.worksheet+xml"/>
  <Override PartName="/xl/worksheets/sheet1206.xml" ContentType="application/vnd.openxmlformats-officedocument.spreadsheetml.worksheet+xml"/>
  <Override PartName="/xl/worksheets/sheet1207.xml" ContentType="application/vnd.openxmlformats-officedocument.spreadsheetml.worksheet+xml"/>
  <Override PartName="/xl/worksheets/sheet1208.xml" ContentType="application/vnd.openxmlformats-officedocument.spreadsheetml.worksheet+xml"/>
  <Override PartName="/xl/worksheets/sheet1209.xml" ContentType="application/vnd.openxmlformats-officedocument.spreadsheetml.worksheet+xml"/>
  <Override PartName="/xl/worksheets/sheet1210.xml" ContentType="application/vnd.openxmlformats-officedocument.spreadsheetml.worksheet+xml"/>
  <Override PartName="/xl/worksheets/sheet1211.xml" ContentType="application/vnd.openxmlformats-officedocument.spreadsheetml.worksheet+xml"/>
  <Override PartName="/xl/worksheets/sheet1212.xml" ContentType="application/vnd.openxmlformats-officedocument.spreadsheetml.worksheet+xml"/>
  <Override PartName="/xl/worksheets/sheet1213.xml" ContentType="application/vnd.openxmlformats-officedocument.spreadsheetml.worksheet+xml"/>
  <Override PartName="/xl/worksheets/sheet1214.xml" ContentType="application/vnd.openxmlformats-officedocument.spreadsheetml.worksheet+xml"/>
  <Override PartName="/xl/worksheets/sheet1215.xml" ContentType="application/vnd.openxmlformats-officedocument.spreadsheetml.worksheet+xml"/>
  <Override PartName="/xl/worksheets/sheet1216.xml" ContentType="application/vnd.openxmlformats-officedocument.spreadsheetml.worksheet+xml"/>
  <Override PartName="/xl/worksheets/sheet1217.xml" ContentType="application/vnd.openxmlformats-officedocument.spreadsheetml.worksheet+xml"/>
  <Override PartName="/xl/worksheets/sheet1218.xml" ContentType="application/vnd.openxmlformats-officedocument.spreadsheetml.worksheet+xml"/>
  <Override PartName="/xl/worksheets/sheet1219.xml" ContentType="application/vnd.openxmlformats-officedocument.spreadsheetml.worksheet+xml"/>
  <Override PartName="/xl/worksheets/sheet1220.xml" ContentType="application/vnd.openxmlformats-officedocument.spreadsheetml.worksheet+xml"/>
  <Override PartName="/xl/worksheets/sheet1221.xml" ContentType="application/vnd.openxmlformats-officedocument.spreadsheetml.worksheet+xml"/>
  <Override PartName="/xl/worksheets/sheet1222.xml" ContentType="application/vnd.openxmlformats-officedocument.spreadsheetml.worksheet+xml"/>
  <Override PartName="/xl/worksheets/sheet1223.xml" ContentType="application/vnd.openxmlformats-officedocument.spreadsheetml.worksheet+xml"/>
  <Override PartName="/xl/worksheets/sheet1224.xml" ContentType="application/vnd.openxmlformats-officedocument.spreadsheetml.worksheet+xml"/>
  <Override PartName="/xl/worksheets/sheet1225.xml" ContentType="application/vnd.openxmlformats-officedocument.spreadsheetml.worksheet+xml"/>
  <Override PartName="/xl/worksheets/sheet1226.xml" ContentType="application/vnd.openxmlformats-officedocument.spreadsheetml.worksheet+xml"/>
  <Override PartName="/xl/worksheets/sheet1227.xml" ContentType="application/vnd.openxmlformats-officedocument.spreadsheetml.worksheet+xml"/>
  <Override PartName="/xl/worksheets/sheet1228.xml" ContentType="application/vnd.openxmlformats-officedocument.spreadsheetml.worksheet+xml"/>
  <Override PartName="/xl/worksheets/sheet1229.xml" ContentType="application/vnd.openxmlformats-officedocument.spreadsheetml.worksheet+xml"/>
  <Override PartName="/xl/worksheets/sheet1230.xml" ContentType="application/vnd.openxmlformats-officedocument.spreadsheetml.worksheet+xml"/>
  <Override PartName="/xl/worksheets/sheet1231.xml" ContentType="application/vnd.openxmlformats-officedocument.spreadsheetml.worksheet+xml"/>
  <Override PartName="/xl/worksheets/sheet1232.xml" ContentType="application/vnd.openxmlformats-officedocument.spreadsheetml.worksheet+xml"/>
  <Override PartName="/xl/worksheets/sheet1233.xml" ContentType="application/vnd.openxmlformats-officedocument.spreadsheetml.worksheet+xml"/>
  <Override PartName="/xl/worksheets/sheet1234.xml" ContentType="application/vnd.openxmlformats-officedocument.spreadsheetml.worksheet+xml"/>
  <Override PartName="/xl/worksheets/sheet1235.xml" ContentType="application/vnd.openxmlformats-officedocument.spreadsheetml.worksheet+xml"/>
  <Override PartName="/xl/worksheets/sheet1236.xml" ContentType="application/vnd.openxmlformats-officedocument.spreadsheetml.worksheet+xml"/>
  <Override PartName="/xl/worksheets/sheet1237.xml" ContentType="application/vnd.openxmlformats-officedocument.spreadsheetml.worksheet+xml"/>
  <Override PartName="/xl/worksheets/sheet1238.xml" ContentType="application/vnd.openxmlformats-officedocument.spreadsheetml.worksheet+xml"/>
  <Override PartName="/xl/worksheets/sheet1239.xml" ContentType="application/vnd.openxmlformats-officedocument.spreadsheetml.worksheet+xml"/>
  <Override PartName="/xl/worksheets/sheet1240.xml" ContentType="application/vnd.openxmlformats-officedocument.spreadsheetml.worksheet+xml"/>
  <Override PartName="/xl/worksheets/sheet1241.xml" ContentType="application/vnd.openxmlformats-officedocument.spreadsheetml.worksheet+xml"/>
  <Override PartName="/xl/worksheets/sheet1242.xml" ContentType="application/vnd.openxmlformats-officedocument.spreadsheetml.worksheet+xml"/>
  <Override PartName="/xl/worksheets/sheet1243.xml" ContentType="application/vnd.openxmlformats-officedocument.spreadsheetml.worksheet+xml"/>
  <Override PartName="/xl/worksheets/sheet1244.xml" ContentType="application/vnd.openxmlformats-officedocument.spreadsheetml.worksheet+xml"/>
  <Override PartName="/xl/worksheets/sheet1245.xml" ContentType="application/vnd.openxmlformats-officedocument.spreadsheetml.worksheet+xml"/>
  <Override PartName="/xl/worksheets/sheet1246.xml" ContentType="application/vnd.openxmlformats-officedocument.spreadsheetml.worksheet+xml"/>
  <Override PartName="/xl/worksheets/sheet1247.xml" ContentType="application/vnd.openxmlformats-officedocument.spreadsheetml.worksheet+xml"/>
  <Override PartName="/xl/worksheets/sheet1248.xml" ContentType="application/vnd.openxmlformats-officedocument.spreadsheetml.worksheet+xml"/>
  <Override PartName="/xl/worksheets/sheet1249.xml" ContentType="application/vnd.openxmlformats-officedocument.spreadsheetml.worksheet+xml"/>
  <Override PartName="/xl/worksheets/sheet1250.xml" ContentType="application/vnd.openxmlformats-officedocument.spreadsheetml.worksheet+xml"/>
  <Override PartName="/xl/worksheets/sheet1251.xml" ContentType="application/vnd.openxmlformats-officedocument.spreadsheetml.worksheet+xml"/>
  <Override PartName="/xl/worksheets/sheet12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C KTXH T9. 2024 (12.9.2024)\3. THAM MƯU V.13.9.2024\"/>
    </mc:Choice>
  </mc:AlternateContent>
  <bookViews>
    <workbookView xWindow="-120" yWindow="-120" windowWidth="29040" windowHeight="15840" tabRatio="756" firstSheet="1325" activeTab="1335"/>
  </bookViews>
  <sheets>
    <sheet name="foxz" sheetId="1" state="veryHidden" r:id="rId1"/>
    <sheet name="Kangatang" sheetId="2" state="veryHidden" r:id="rId2"/>
    <sheet name="Kangatang_2" sheetId="3" state="veryHidden" r:id="rId3"/>
    <sheet name="Kangatang_3" sheetId="4" state="veryHidden" r:id="rId4"/>
    <sheet name="Kangatang_4" sheetId="5" state="veryHidden" r:id="rId5"/>
    <sheet name="Kangatang_5" sheetId="6" state="veryHidden" r:id="rId6"/>
    <sheet name="Kangatang_6" sheetId="7" state="veryHidden" r:id="rId7"/>
    <sheet name="Kangatang_7" sheetId="8" state="veryHidden" r:id="rId8"/>
    <sheet name="Kangatang_8" sheetId="9" state="veryHidden" r:id="rId9"/>
    <sheet name="Kangatang_9" sheetId="10" state="veryHidden" r:id="rId10"/>
    <sheet name="Kangatang_10" sheetId="11" state="veryHidden" r:id="rId11"/>
    <sheet name="Kangatang_11" sheetId="12" state="veryHidden" r:id="rId12"/>
    <sheet name="Kangatang_12" sheetId="13" state="veryHidden" r:id="rId13"/>
    <sheet name="Kangatang_13" sheetId="14" state="veryHidden" r:id="rId14"/>
    <sheet name="Kangatang_14" sheetId="15" state="veryHidden" r:id="rId15"/>
    <sheet name="Kangatang_15" sheetId="16" state="veryHidden" r:id="rId16"/>
    <sheet name="Kangatang_16" sheetId="17" state="veryHidden" r:id="rId17"/>
    <sheet name="Kangatang_17" sheetId="18" state="veryHidden" r:id="rId18"/>
    <sheet name="Kangatang_18" sheetId="19" state="veryHidden" r:id="rId19"/>
    <sheet name="Kangatang_19" sheetId="20" state="veryHidden" r:id="rId20"/>
    <sheet name="Kangatang_20" sheetId="21" state="veryHidden" r:id="rId21"/>
    <sheet name="Kangatang_21" sheetId="22" state="veryHidden" r:id="rId22"/>
    <sheet name="Kangatang_22" sheetId="23" state="veryHidden" r:id="rId23"/>
    <sheet name="Kangatang_23" sheetId="24" state="veryHidden" r:id="rId24"/>
    <sheet name="Kangatang_24" sheetId="25" state="veryHidden" r:id="rId25"/>
    <sheet name="Kangatang_25" sheetId="26" state="veryHidden" r:id="rId26"/>
    <sheet name="Kangatang_26" sheetId="27" state="veryHidden" r:id="rId27"/>
    <sheet name="Kangatang_27" sheetId="28" state="veryHidden" r:id="rId28"/>
    <sheet name="Kangatang_28" sheetId="29" state="veryHidden" r:id="rId29"/>
    <sheet name="Kangatang_29" sheetId="30" state="veryHidden" r:id="rId30"/>
    <sheet name="Kangatang_30" sheetId="31" state="veryHidden" r:id="rId31"/>
    <sheet name="Kangatang_31" sheetId="32" state="veryHidden" r:id="rId32"/>
    <sheet name="Kangatang_32" sheetId="33" state="veryHidden" r:id="rId33"/>
    <sheet name="Kangatang_33" sheetId="34" state="veryHidden" r:id="rId34"/>
    <sheet name="Kangatang_34" sheetId="35" state="veryHidden" r:id="rId35"/>
    <sheet name="Kangatang_35" sheetId="36" state="veryHidden" r:id="rId36"/>
    <sheet name="Kangatang_36" sheetId="37" state="veryHidden" r:id="rId37"/>
    <sheet name="Kangatang_37" sheetId="38" state="veryHidden" r:id="rId38"/>
    <sheet name="Kangatang_38" sheetId="39" state="veryHidden" r:id="rId39"/>
    <sheet name="Kangatang_39" sheetId="40" state="veryHidden" r:id="rId40"/>
    <sheet name="Kangatang_40" sheetId="41" state="veryHidden" r:id="rId41"/>
    <sheet name="Kangatang_41" sheetId="42" state="veryHidden" r:id="rId42"/>
    <sheet name="Kangatang_42" sheetId="43" state="veryHidden" r:id="rId43"/>
    <sheet name="Kangatang_43" sheetId="44" state="veryHidden" r:id="rId44"/>
    <sheet name="Kangatang_44" sheetId="45" state="veryHidden" r:id="rId45"/>
    <sheet name="Kangatang_45" sheetId="46" state="veryHidden" r:id="rId46"/>
    <sheet name="Kangatang_46" sheetId="47" state="veryHidden" r:id="rId47"/>
    <sheet name="Kangatang_47" sheetId="48" state="veryHidden" r:id="rId48"/>
    <sheet name="Kangatang_48" sheetId="49" state="veryHidden" r:id="rId49"/>
    <sheet name="Kangatang_49" sheetId="50" state="veryHidden" r:id="rId50"/>
    <sheet name="Kangatang_50" sheetId="51" state="veryHidden" r:id="rId51"/>
    <sheet name="Kangatang_51" sheetId="52" state="veryHidden" r:id="rId52"/>
    <sheet name="Kangatang_52" sheetId="53" state="veryHidden" r:id="rId53"/>
    <sheet name="Kangatang_53" sheetId="54" state="veryHidden" r:id="rId54"/>
    <sheet name="Kangatang_54" sheetId="55" state="veryHidden" r:id="rId55"/>
    <sheet name="Kangatang_55" sheetId="56" state="veryHidden" r:id="rId56"/>
    <sheet name="Kangatang_56" sheetId="57" state="veryHidden" r:id="rId57"/>
    <sheet name="Kangatang_57" sheetId="58" state="veryHidden" r:id="rId58"/>
    <sheet name="Kangatang_58" sheetId="59" state="veryHidden" r:id="rId59"/>
    <sheet name="Kangatang_59" sheetId="60" state="veryHidden" r:id="rId60"/>
    <sheet name="Kangatang_60" sheetId="61" state="veryHidden" r:id="rId61"/>
    <sheet name="Kangatang_61" sheetId="62" state="veryHidden" r:id="rId62"/>
    <sheet name="Kangatang_62" sheetId="63" state="veryHidden" r:id="rId63"/>
    <sheet name="Kangatang_63" sheetId="64" state="veryHidden" r:id="rId64"/>
    <sheet name="Kangatang_64" sheetId="65" state="veryHidden" r:id="rId65"/>
    <sheet name="Kangatang_65" sheetId="66" state="veryHidden" r:id="rId66"/>
    <sheet name="Kangatang_66" sheetId="67" state="veryHidden" r:id="rId67"/>
    <sheet name="Kangatang_67" sheetId="68" state="veryHidden" r:id="rId68"/>
    <sheet name="Kangatang_68" sheetId="69" state="veryHidden" r:id="rId69"/>
    <sheet name="Kangatang_69" sheetId="70" state="veryHidden" r:id="rId70"/>
    <sheet name="Kangatang_70" sheetId="71" state="veryHidden" r:id="rId71"/>
    <sheet name="Kangatang_71" sheetId="72" state="veryHidden" r:id="rId72"/>
    <sheet name="Kangatang_72" sheetId="73" state="veryHidden" r:id="rId73"/>
    <sheet name="Kangatang_73" sheetId="74" state="veryHidden" r:id="rId74"/>
    <sheet name="Kangatang_74" sheetId="75" state="veryHidden" r:id="rId75"/>
    <sheet name="Kangatang_75" sheetId="76" state="veryHidden" r:id="rId76"/>
    <sheet name="Kangatang_76" sheetId="77" state="veryHidden" r:id="rId77"/>
    <sheet name="Kangatang_77" sheetId="78" state="veryHidden" r:id="rId78"/>
    <sheet name="Kangatang_78" sheetId="79" state="veryHidden" r:id="rId79"/>
    <sheet name="Kangatang_79" sheetId="80" state="veryHidden" r:id="rId80"/>
    <sheet name="Kangatang_80" sheetId="81" state="veryHidden" r:id="rId81"/>
    <sheet name="Kangatang_81" sheetId="82" state="veryHidden" r:id="rId82"/>
    <sheet name="Kangatang_82" sheetId="83" state="veryHidden" r:id="rId83"/>
    <sheet name="Kangatang_83" sheetId="84" state="veryHidden" r:id="rId84"/>
    <sheet name="Kangatang_84" sheetId="85" state="veryHidden" r:id="rId85"/>
    <sheet name="Kangatang_85" sheetId="86" state="veryHidden" r:id="rId86"/>
    <sheet name="Kangatang_86" sheetId="87" state="veryHidden" r:id="rId87"/>
    <sheet name="Kangatang_87" sheetId="88" state="veryHidden" r:id="rId88"/>
    <sheet name="Kangatang_88" sheetId="89" state="veryHidden" r:id="rId89"/>
    <sheet name="Kangatang_89" sheetId="90" state="veryHidden" r:id="rId90"/>
    <sheet name="Kangatang_90" sheetId="91" state="veryHidden" r:id="rId91"/>
    <sheet name="Kangatang_91" sheetId="92" state="veryHidden" r:id="rId92"/>
    <sheet name="Kangatang_92" sheetId="93" state="veryHidden" r:id="rId93"/>
    <sheet name="Kangatang_93" sheetId="94" state="veryHidden" r:id="rId94"/>
    <sheet name="Kangatang_94" sheetId="95" state="veryHidden" r:id="rId95"/>
    <sheet name="Kangatang_95" sheetId="96" state="veryHidden" r:id="rId96"/>
    <sheet name="Kangatang_96" sheetId="97" state="veryHidden" r:id="rId97"/>
    <sheet name="Kangatang_97" sheetId="98" state="veryHidden" r:id="rId98"/>
    <sheet name="Kangatang_98" sheetId="99" state="veryHidden" r:id="rId99"/>
    <sheet name="Kangatang_99" sheetId="100" state="veryHidden" r:id="rId100"/>
    <sheet name="Kangatang_100" sheetId="101" state="veryHidden" r:id="rId101"/>
    <sheet name="Kangatang_101" sheetId="102" state="veryHidden" r:id="rId102"/>
    <sheet name="Kangatang_102" sheetId="103" state="veryHidden" r:id="rId103"/>
    <sheet name="Kangatang_103" sheetId="104" state="veryHidden" r:id="rId104"/>
    <sheet name="Kangatang_104" sheetId="105" state="veryHidden" r:id="rId105"/>
    <sheet name="Kangatang_105" sheetId="106" state="veryHidden" r:id="rId106"/>
    <sheet name="Kangatang_106" sheetId="107" state="veryHidden" r:id="rId107"/>
    <sheet name="Kangatang_107" sheetId="108" state="veryHidden" r:id="rId108"/>
    <sheet name="Kangatang_108" sheetId="109" state="veryHidden" r:id="rId109"/>
    <sheet name="Kangatang_109" sheetId="110" state="veryHidden" r:id="rId110"/>
    <sheet name="Kangatang_110" sheetId="111" state="veryHidden" r:id="rId111"/>
    <sheet name="Kangatang_111" sheetId="112" state="veryHidden" r:id="rId112"/>
    <sheet name="Kangatang_112" sheetId="113" state="veryHidden" r:id="rId113"/>
    <sheet name="Kangatang_113" sheetId="114" state="veryHidden" r:id="rId114"/>
    <sheet name="Kangatang_114" sheetId="115" state="veryHidden" r:id="rId115"/>
    <sheet name="Kangatang_115" sheetId="116" state="veryHidden" r:id="rId116"/>
    <sheet name="Kangatang_116" sheetId="117" state="veryHidden" r:id="rId117"/>
    <sheet name="Kangatang_117" sheetId="118" state="veryHidden" r:id="rId118"/>
    <sheet name="Kangatang_118" sheetId="119" state="veryHidden" r:id="rId119"/>
    <sheet name="Kangatang_119" sheetId="120" state="veryHidden" r:id="rId120"/>
    <sheet name="Kangatang_120" sheetId="121" state="veryHidden" r:id="rId121"/>
    <sheet name="Kangatang_121" sheetId="122" state="veryHidden" r:id="rId122"/>
    <sheet name="Kangatang_122" sheetId="123" state="veryHidden" r:id="rId123"/>
    <sheet name="Kangatang_123" sheetId="124" state="veryHidden" r:id="rId124"/>
    <sheet name="Kangatang_124" sheetId="125" state="veryHidden" r:id="rId125"/>
    <sheet name="Kangatang_125" sheetId="126" state="veryHidden" r:id="rId126"/>
    <sheet name="Kangatang_126" sheetId="127" state="veryHidden" r:id="rId127"/>
    <sheet name="Kangatang_127" sheetId="128" state="veryHidden" r:id="rId128"/>
    <sheet name="Kangatang_128" sheetId="129" state="veryHidden" r:id="rId129"/>
    <sheet name="Kangatang_129" sheetId="130" state="veryHidden" r:id="rId130"/>
    <sheet name="Kangatang_130" sheetId="131" state="veryHidden" r:id="rId131"/>
    <sheet name="Kangatang_131" sheetId="132" state="veryHidden" r:id="rId132"/>
    <sheet name="Kangatang_132" sheetId="133" state="veryHidden" r:id="rId133"/>
    <sheet name="Kangatang_133" sheetId="134" state="veryHidden" r:id="rId134"/>
    <sheet name="Kangatang_134" sheetId="135" state="veryHidden" r:id="rId135"/>
    <sheet name="Kangatang_135" sheetId="136" state="veryHidden" r:id="rId136"/>
    <sheet name="Kangatang_136" sheetId="137" state="veryHidden" r:id="rId137"/>
    <sheet name="Kangatang_137" sheetId="138" state="veryHidden" r:id="rId138"/>
    <sheet name="Kangatang_138" sheetId="139" state="veryHidden" r:id="rId139"/>
    <sheet name="Kangatang_139" sheetId="140" state="veryHidden" r:id="rId140"/>
    <sheet name="Kangatang_140" sheetId="141" state="veryHidden" r:id="rId141"/>
    <sheet name="Kangatang_141" sheetId="142" state="veryHidden" r:id="rId142"/>
    <sheet name="Kangatang_142" sheetId="143" state="veryHidden" r:id="rId143"/>
    <sheet name="Kangatang_143" sheetId="144" state="veryHidden" r:id="rId144"/>
    <sheet name="Kangatang_144" sheetId="145" state="veryHidden" r:id="rId145"/>
    <sheet name="Kangatang_145" sheetId="146" state="veryHidden" r:id="rId146"/>
    <sheet name="Kangatang_146" sheetId="147" state="veryHidden" r:id="rId147"/>
    <sheet name="Kangatang_147" sheetId="148" state="veryHidden" r:id="rId148"/>
    <sheet name="Kangatang_148" sheetId="149" state="veryHidden" r:id="rId149"/>
    <sheet name="Kangatang_149" sheetId="150" state="veryHidden" r:id="rId150"/>
    <sheet name="Kangatang_150" sheetId="151" state="veryHidden" r:id="rId151"/>
    <sheet name="Kangatang_151" sheetId="152" state="veryHidden" r:id="rId152"/>
    <sheet name="Kangatang_152" sheetId="153" state="veryHidden" r:id="rId153"/>
    <sheet name="Kangatang_153" sheetId="154" state="veryHidden" r:id="rId154"/>
    <sheet name="Kangatang_154" sheetId="155" state="veryHidden" r:id="rId155"/>
    <sheet name="Kangatang_155" sheetId="156" state="veryHidden" r:id="rId156"/>
    <sheet name="Kangatang_156" sheetId="157" state="veryHidden" r:id="rId157"/>
    <sheet name="Kangatang_157" sheetId="158" state="veryHidden" r:id="rId158"/>
    <sheet name="Kangatang_158" sheetId="159" state="veryHidden" r:id="rId159"/>
    <sheet name="Kangatang_159" sheetId="160" state="veryHidden" r:id="rId160"/>
    <sheet name="Kangatang_160" sheetId="161" state="veryHidden" r:id="rId161"/>
    <sheet name="Kangatang_161" sheetId="162" state="veryHidden" r:id="rId162"/>
    <sheet name="Kangatang_162" sheetId="163" state="veryHidden" r:id="rId163"/>
    <sheet name="Kangatang_163" sheetId="164" state="veryHidden" r:id="rId164"/>
    <sheet name="Kangatang_164" sheetId="165" state="veryHidden" r:id="rId165"/>
    <sheet name="Kangatang_165" sheetId="166" state="veryHidden" r:id="rId166"/>
    <sheet name="Kangatang_166" sheetId="167" state="veryHidden" r:id="rId167"/>
    <sheet name="Kangatang_167" sheetId="168" state="veryHidden" r:id="rId168"/>
    <sheet name="Kangatang_168" sheetId="169" state="veryHidden" r:id="rId169"/>
    <sheet name="Kangatang_169" sheetId="170" state="veryHidden" r:id="rId170"/>
    <sheet name="Kangatang_170" sheetId="171" state="veryHidden" r:id="rId171"/>
    <sheet name="Kangatang_171" sheetId="172" state="veryHidden" r:id="rId172"/>
    <sheet name="Kangatang_172" sheetId="173" state="veryHidden" r:id="rId173"/>
    <sheet name="Kangatang_173" sheetId="174" state="veryHidden" r:id="rId174"/>
    <sheet name="Kangatang_174" sheetId="175" state="veryHidden" r:id="rId175"/>
    <sheet name="Kangatang_175" sheetId="176" state="veryHidden" r:id="rId176"/>
    <sheet name="Kangatang_176" sheetId="177" state="veryHidden" r:id="rId177"/>
    <sheet name="Kangatang_177" sheetId="178" state="veryHidden" r:id="rId178"/>
    <sheet name="Kangatang_178" sheetId="179" state="veryHidden" r:id="rId179"/>
    <sheet name="Kangatang_179" sheetId="180" state="veryHidden" r:id="rId180"/>
    <sheet name="Kangatang_180" sheetId="181" state="veryHidden" r:id="rId181"/>
    <sheet name="Kangatang_181" sheetId="182" state="veryHidden" r:id="rId182"/>
    <sheet name="Kangatang_182" sheetId="183" state="veryHidden" r:id="rId183"/>
    <sheet name="Kangatang_183" sheetId="184" state="veryHidden" r:id="rId184"/>
    <sheet name="Kangatang_184" sheetId="185" state="veryHidden" r:id="rId185"/>
    <sheet name="Kangatang_185" sheetId="186" state="veryHidden" r:id="rId186"/>
    <sheet name="Kangatang_186" sheetId="187" state="veryHidden" r:id="rId187"/>
    <sheet name="Kangatang_187" sheetId="188" state="veryHidden" r:id="rId188"/>
    <sheet name="Kangatang_188" sheetId="189" state="veryHidden" r:id="rId189"/>
    <sheet name="Kangatang_189" sheetId="190" state="veryHidden" r:id="rId190"/>
    <sheet name="Kangatang_190" sheetId="191" state="veryHidden" r:id="rId191"/>
    <sheet name="Kangatang_191" sheetId="192" state="veryHidden" r:id="rId192"/>
    <sheet name="Kangatang_192" sheetId="193" state="veryHidden" r:id="rId193"/>
    <sheet name="Kangatang_193" sheetId="194" state="veryHidden" r:id="rId194"/>
    <sheet name="Kangatang_194" sheetId="195" state="veryHidden" r:id="rId195"/>
    <sheet name="Kangatang_195" sheetId="196" state="veryHidden" r:id="rId196"/>
    <sheet name="Kangatang_196" sheetId="197" state="veryHidden" r:id="rId197"/>
    <sheet name="Kangatang_197" sheetId="198" state="veryHidden" r:id="rId198"/>
    <sheet name="Kangatang_198" sheetId="199" state="veryHidden" r:id="rId199"/>
    <sheet name="Kangatang_199" sheetId="200" state="veryHidden" r:id="rId200"/>
    <sheet name="Kangatang_200" sheetId="201" state="veryHidden" r:id="rId201"/>
    <sheet name="Kangatang_201" sheetId="202" state="veryHidden" r:id="rId202"/>
    <sheet name="Kangatang_202" sheetId="203" state="veryHidden" r:id="rId203"/>
    <sheet name="Kangatang_203" sheetId="204" state="veryHidden" r:id="rId204"/>
    <sheet name="Kangatang_204" sheetId="205" state="veryHidden" r:id="rId205"/>
    <sheet name="Kangatang_205" sheetId="206" state="veryHidden" r:id="rId206"/>
    <sheet name="Kangatang_206" sheetId="207" state="veryHidden" r:id="rId207"/>
    <sheet name="Kangatang_207" sheetId="208" state="veryHidden" r:id="rId208"/>
    <sheet name="Kangatang_208" sheetId="209" state="veryHidden" r:id="rId209"/>
    <sheet name="Kangatang_209" sheetId="210" state="veryHidden" r:id="rId210"/>
    <sheet name="Kangatang_210" sheetId="211" state="veryHidden" r:id="rId211"/>
    <sheet name="Kangatang_211" sheetId="212" state="veryHidden" r:id="rId212"/>
    <sheet name="Kangatang_212" sheetId="213" state="veryHidden" r:id="rId213"/>
    <sheet name="Kangatang_213" sheetId="214" state="veryHidden" r:id="rId214"/>
    <sheet name="Kangatang_214" sheetId="215" state="veryHidden" r:id="rId215"/>
    <sheet name="Kangatang_215" sheetId="216" state="veryHidden" r:id="rId216"/>
    <sheet name="Kangatang_216" sheetId="217" state="veryHidden" r:id="rId217"/>
    <sheet name="Kangatang_217" sheetId="218" state="veryHidden" r:id="rId218"/>
    <sheet name="Kangatang_218" sheetId="219" state="veryHidden" r:id="rId219"/>
    <sheet name="Kangatang_219" sheetId="220" state="veryHidden" r:id="rId220"/>
    <sheet name="Kangatang_220" sheetId="221" state="veryHidden" r:id="rId221"/>
    <sheet name="Kangatang_221" sheetId="222" state="veryHidden" r:id="rId222"/>
    <sheet name="Kangatang_222" sheetId="223" state="veryHidden" r:id="rId223"/>
    <sheet name="Kangatang_223" sheetId="224" state="veryHidden" r:id="rId224"/>
    <sheet name="Kangatang_224" sheetId="225" state="veryHidden" r:id="rId225"/>
    <sheet name="Kangatang_225" sheetId="226" state="veryHidden" r:id="rId226"/>
    <sheet name="Kangatang_226" sheetId="227" state="veryHidden" r:id="rId227"/>
    <sheet name="Kangatang_227" sheetId="228" state="veryHidden" r:id="rId228"/>
    <sheet name="Kangatang_228" sheetId="229" state="veryHidden" r:id="rId229"/>
    <sheet name="Kangatang_229" sheetId="230" state="veryHidden" r:id="rId230"/>
    <sheet name="Kangatang_230" sheetId="231" state="veryHidden" r:id="rId231"/>
    <sheet name="Kangatang_231" sheetId="232" state="veryHidden" r:id="rId232"/>
    <sheet name="Kangatang_232" sheetId="233" state="veryHidden" r:id="rId233"/>
    <sheet name="Kangatang_233" sheetId="234" state="veryHidden" r:id="rId234"/>
    <sheet name="Kangatang_234" sheetId="235" state="veryHidden" r:id="rId235"/>
    <sheet name="Kangatang_235" sheetId="236" state="veryHidden" r:id="rId236"/>
    <sheet name="Kangatang_236" sheetId="237" state="veryHidden" r:id="rId237"/>
    <sheet name="Kangatang_237" sheetId="238" state="veryHidden" r:id="rId238"/>
    <sheet name="Kangatang_238" sheetId="239" state="veryHidden" r:id="rId239"/>
    <sheet name="Kangatang_239" sheetId="240" state="veryHidden" r:id="rId240"/>
    <sheet name="Kangatang_240" sheetId="241" state="veryHidden" r:id="rId241"/>
    <sheet name="Kangatang_241" sheetId="242" state="veryHidden" r:id="rId242"/>
    <sheet name="Kangatang_242" sheetId="243" state="veryHidden" r:id="rId243"/>
    <sheet name="Kangatang_243" sheetId="244" state="veryHidden" r:id="rId244"/>
    <sheet name="Kangatang_244" sheetId="245" state="veryHidden" r:id="rId245"/>
    <sheet name="Kangatang_245" sheetId="246" state="veryHidden" r:id="rId246"/>
    <sheet name="Kangatang_246" sheetId="247" state="veryHidden" r:id="rId247"/>
    <sheet name="Kangatang_247" sheetId="248" state="veryHidden" r:id="rId248"/>
    <sheet name="Kangatang_248" sheetId="249" state="veryHidden" r:id="rId249"/>
    <sheet name="Kangatang_249" sheetId="250" state="veryHidden" r:id="rId250"/>
    <sheet name="Kangatang_250" sheetId="251" state="veryHidden" r:id="rId251"/>
    <sheet name="Kangatang_251" sheetId="252" state="veryHidden" r:id="rId252"/>
    <sheet name="Kangatang_252" sheetId="253" state="veryHidden" r:id="rId253"/>
    <sheet name="Kangatang_253" sheetId="254" state="veryHidden" r:id="rId254"/>
    <sheet name="Kangatang_254" sheetId="255" state="veryHidden" r:id="rId255"/>
    <sheet name="Kangatang_255" sheetId="256" state="veryHidden" r:id="rId256"/>
    <sheet name="Kangatang_256" sheetId="257" state="veryHidden" r:id="rId257"/>
    <sheet name="Kangatang_257" sheetId="258" state="veryHidden" r:id="rId258"/>
    <sheet name="Kangatang_258" sheetId="259" state="veryHidden" r:id="rId259"/>
    <sheet name="Kangatang_259" sheetId="260" state="veryHidden" r:id="rId260"/>
    <sheet name="Kangatang_260" sheetId="261" state="veryHidden" r:id="rId261"/>
    <sheet name="Kangatang_261" sheetId="262" state="veryHidden" r:id="rId262"/>
    <sheet name="Kangatang_262" sheetId="263" state="veryHidden" r:id="rId263"/>
    <sheet name="Kangatang_263" sheetId="264" state="veryHidden" r:id="rId264"/>
    <sheet name="Kangatang_264" sheetId="265" state="veryHidden" r:id="rId265"/>
    <sheet name="Kangatang_265" sheetId="266" state="veryHidden" r:id="rId266"/>
    <sheet name="Kangatang_266" sheetId="267" state="veryHidden" r:id="rId267"/>
    <sheet name="Kangatang_267" sheetId="268" state="veryHidden" r:id="rId268"/>
    <sheet name="Kangatang_268" sheetId="269" state="veryHidden" r:id="rId269"/>
    <sheet name="Kangatang_269" sheetId="270" state="veryHidden" r:id="rId270"/>
    <sheet name="Kangatang_270" sheetId="271" state="veryHidden" r:id="rId271"/>
    <sheet name="Kangatang_271" sheetId="272" state="veryHidden" r:id="rId272"/>
    <sheet name="Kangatang_272" sheetId="273" state="veryHidden" r:id="rId273"/>
    <sheet name="Kangatang_273" sheetId="274" state="veryHidden" r:id="rId274"/>
    <sheet name="Kangatang_274" sheetId="275" state="veryHidden" r:id="rId275"/>
    <sheet name="Kangatang_275" sheetId="276" state="veryHidden" r:id="rId276"/>
    <sheet name="Kangatang_276" sheetId="277" state="veryHidden" r:id="rId277"/>
    <sheet name="Kangatang_277" sheetId="278" state="veryHidden" r:id="rId278"/>
    <sheet name="Kangatang_278" sheetId="279" state="veryHidden" r:id="rId279"/>
    <sheet name="Kangatang_279" sheetId="280" state="veryHidden" r:id="rId280"/>
    <sheet name="Kangatang_280" sheetId="281" state="veryHidden" r:id="rId281"/>
    <sheet name="Kangatang_281" sheetId="282" state="veryHidden" r:id="rId282"/>
    <sheet name="Kangatang_282" sheetId="283" state="veryHidden" r:id="rId283"/>
    <sheet name="Kangatang_283" sheetId="284" state="veryHidden" r:id="rId284"/>
    <sheet name="Kangatang_284" sheetId="285" state="veryHidden" r:id="rId285"/>
    <sheet name="Kangatang_285" sheetId="286" state="veryHidden" r:id="rId286"/>
    <sheet name="Kangatang_286" sheetId="287" state="veryHidden" r:id="rId287"/>
    <sheet name="Kangatang_287" sheetId="288" state="veryHidden" r:id="rId288"/>
    <sheet name="Kangatang_288" sheetId="289" state="veryHidden" r:id="rId289"/>
    <sheet name="Kangatang_289" sheetId="290" state="veryHidden" r:id="rId290"/>
    <sheet name="Kangatang_290" sheetId="291" state="veryHidden" r:id="rId291"/>
    <sheet name="Kangatang_291" sheetId="292" state="veryHidden" r:id="rId292"/>
    <sheet name="Kangatang_292" sheetId="293" state="veryHidden" r:id="rId293"/>
    <sheet name="Kangatang_293" sheetId="294" state="veryHidden" r:id="rId294"/>
    <sheet name="Kangatang_294" sheetId="295" state="veryHidden" r:id="rId295"/>
    <sheet name="Kangatang_295" sheetId="296" state="veryHidden" r:id="rId296"/>
    <sheet name="Kangatang_296" sheetId="297" state="veryHidden" r:id="rId297"/>
    <sheet name="Kangatang_297" sheetId="298" state="veryHidden" r:id="rId298"/>
    <sheet name="Kangatang_298" sheetId="299" state="veryHidden" r:id="rId299"/>
    <sheet name="Kangatang_299" sheetId="300" state="veryHidden" r:id="rId300"/>
    <sheet name="Kangatang_300" sheetId="301" state="veryHidden" r:id="rId301"/>
    <sheet name="Kangatang_301" sheetId="302" state="veryHidden" r:id="rId302"/>
    <sheet name="Kangatang_302" sheetId="303" state="veryHidden" r:id="rId303"/>
    <sheet name="Kangatang_303" sheetId="304" state="veryHidden" r:id="rId304"/>
    <sheet name="Kangatang_304" sheetId="305" state="veryHidden" r:id="rId305"/>
    <sheet name="Kangatang_305" sheetId="306" state="veryHidden" r:id="rId306"/>
    <sheet name="Kangatang_306" sheetId="307" state="veryHidden" r:id="rId307"/>
    <sheet name="Kangatang_307" sheetId="308" state="veryHidden" r:id="rId308"/>
    <sheet name="Kangatang_308" sheetId="309" state="veryHidden" r:id="rId309"/>
    <sheet name="Kangatang_309" sheetId="310" state="veryHidden" r:id="rId310"/>
    <sheet name="Kangatang_310" sheetId="311" state="veryHidden" r:id="rId311"/>
    <sheet name="Kangatang_311" sheetId="312" state="veryHidden" r:id="rId312"/>
    <sheet name="Kangatang_312" sheetId="313" state="veryHidden" r:id="rId313"/>
    <sheet name="Kangatang_313" sheetId="314" state="veryHidden" r:id="rId314"/>
    <sheet name="Kangatang_314" sheetId="315" state="veryHidden" r:id="rId315"/>
    <sheet name="Kangatang_315" sheetId="316" state="veryHidden" r:id="rId316"/>
    <sheet name="Kangatang_316" sheetId="317" state="veryHidden" r:id="rId317"/>
    <sheet name="Kangatang_317" sheetId="318" state="veryHidden" r:id="rId318"/>
    <sheet name="Kangatang_318" sheetId="319" state="veryHidden" r:id="rId319"/>
    <sheet name="Kangatang_319" sheetId="320" state="veryHidden" r:id="rId320"/>
    <sheet name="Kangatang_320" sheetId="321" state="veryHidden" r:id="rId321"/>
    <sheet name="Kangatang_321" sheetId="322" state="veryHidden" r:id="rId322"/>
    <sheet name="Kangatang_322" sheetId="323" state="veryHidden" r:id="rId323"/>
    <sheet name="Kangatang_323" sheetId="324" state="veryHidden" r:id="rId324"/>
    <sheet name="Kangatang_324" sheetId="325" state="veryHidden" r:id="rId325"/>
    <sheet name="Kangatang_325" sheetId="326" state="veryHidden" r:id="rId326"/>
    <sheet name="Kangatang_326" sheetId="327" state="veryHidden" r:id="rId327"/>
    <sheet name="Kangatang_327" sheetId="328" state="veryHidden" r:id="rId328"/>
    <sheet name="Kangatang_328" sheetId="329" state="veryHidden" r:id="rId329"/>
    <sheet name="Kangatang_329" sheetId="330" state="veryHidden" r:id="rId330"/>
    <sheet name="Kangatang_330" sheetId="331" state="veryHidden" r:id="rId331"/>
    <sheet name="Kangatang_331" sheetId="332" state="veryHidden" r:id="rId332"/>
    <sheet name="Kangatang_332" sheetId="333" state="veryHidden" r:id="rId333"/>
    <sheet name="Kangatang_333" sheetId="334" state="veryHidden" r:id="rId334"/>
    <sheet name="Kangatang_334" sheetId="335" state="veryHidden" r:id="rId335"/>
    <sheet name="Kangatang_335" sheetId="336" state="veryHidden" r:id="rId336"/>
    <sheet name="Kangatang_336" sheetId="337" state="veryHidden" r:id="rId337"/>
    <sheet name="Kangatang_337" sheetId="338" state="veryHidden" r:id="rId338"/>
    <sheet name="Kangatang_338" sheetId="339" state="veryHidden" r:id="rId339"/>
    <sheet name="Kangatang_339" sheetId="340" state="veryHidden" r:id="rId340"/>
    <sheet name="Kangatang_340" sheetId="341" state="veryHidden" r:id="rId341"/>
    <sheet name="Kangatang_341" sheetId="342" state="veryHidden" r:id="rId342"/>
    <sheet name="Kangatang_342" sheetId="343" state="veryHidden" r:id="rId343"/>
    <sheet name="Kangatang_343" sheetId="344" state="veryHidden" r:id="rId344"/>
    <sheet name="Kangatang_344" sheetId="345" state="veryHidden" r:id="rId345"/>
    <sheet name="Kangatang_345" sheetId="346" state="veryHidden" r:id="rId346"/>
    <sheet name="Kangatang_346" sheetId="347" state="veryHidden" r:id="rId347"/>
    <sheet name="Kangatang_347" sheetId="348" state="veryHidden" r:id="rId348"/>
    <sheet name="Kangatang_348" sheetId="349" state="veryHidden" r:id="rId349"/>
    <sheet name="Kangatang_349" sheetId="350" state="veryHidden" r:id="rId350"/>
    <sheet name="Kangatang_350" sheetId="351" state="veryHidden" r:id="rId351"/>
    <sheet name="Kangatang_351" sheetId="352" state="veryHidden" r:id="rId352"/>
    <sheet name="Kangatang_352" sheetId="353" state="veryHidden" r:id="rId353"/>
    <sheet name="Kangatang_353" sheetId="354" state="veryHidden" r:id="rId354"/>
    <sheet name="Kangatang_354" sheetId="355" state="veryHidden" r:id="rId355"/>
    <sheet name="Kangatang_355" sheetId="356" state="veryHidden" r:id="rId356"/>
    <sheet name="Kangatang_356" sheetId="357" state="veryHidden" r:id="rId357"/>
    <sheet name="Kangatang_357" sheetId="358" state="veryHidden" r:id="rId358"/>
    <sheet name="Kangatang_358" sheetId="359" state="veryHidden" r:id="rId359"/>
    <sheet name="Kangatang_359" sheetId="360" state="veryHidden" r:id="rId360"/>
    <sheet name="Kangatang_360" sheetId="361" state="veryHidden" r:id="rId361"/>
    <sheet name="Kangatang_361" sheetId="362" state="veryHidden" r:id="rId362"/>
    <sheet name="Kangatang_362" sheetId="363" state="veryHidden" r:id="rId363"/>
    <sheet name="Kangatang_363" sheetId="364" state="veryHidden" r:id="rId364"/>
    <sheet name="Kangatang_364" sheetId="365" state="veryHidden" r:id="rId365"/>
    <sheet name="Kangatang_365" sheetId="366" state="veryHidden" r:id="rId366"/>
    <sheet name="Kangatang_366" sheetId="367" state="veryHidden" r:id="rId367"/>
    <sheet name="Kangatang_367" sheetId="368" state="veryHidden" r:id="rId368"/>
    <sheet name="Kangatang_368" sheetId="369" state="veryHidden" r:id="rId369"/>
    <sheet name="Kangatang_369" sheetId="370" state="veryHidden" r:id="rId370"/>
    <sheet name="Kangatang_370" sheetId="371" state="veryHidden" r:id="rId371"/>
    <sheet name="Kangatang_371" sheetId="372" state="veryHidden" r:id="rId372"/>
    <sheet name="Kangatang_372" sheetId="373" state="veryHidden" r:id="rId373"/>
    <sheet name="Kangatang_373" sheetId="374" state="veryHidden" r:id="rId374"/>
    <sheet name="Kangatang_374" sheetId="375" state="veryHidden" r:id="rId375"/>
    <sheet name="Kangatang_375" sheetId="376" state="veryHidden" r:id="rId376"/>
    <sheet name="Kangatang_376" sheetId="377" state="veryHidden" r:id="rId377"/>
    <sheet name="Kangatang_377" sheetId="378" state="veryHidden" r:id="rId378"/>
    <sheet name="Kangatang_378" sheetId="379" state="veryHidden" r:id="rId379"/>
    <sheet name="Kangatang_379" sheetId="380" state="veryHidden" r:id="rId380"/>
    <sheet name="Kangatang_380" sheetId="381" state="veryHidden" r:id="rId381"/>
    <sheet name="Kangatang_381" sheetId="382" state="veryHidden" r:id="rId382"/>
    <sheet name="Kangatang_382" sheetId="383" state="veryHidden" r:id="rId383"/>
    <sheet name="Kangatang_383" sheetId="384" state="veryHidden" r:id="rId384"/>
    <sheet name="Kangatang_384" sheetId="385" state="veryHidden" r:id="rId385"/>
    <sheet name="Kangatang_385" sheetId="386" state="veryHidden" r:id="rId386"/>
    <sheet name="Kangatang_386" sheetId="387" state="veryHidden" r:id="rId387"/>
    <sheet name="Kangatang_387" sheetId="388" state="veryHidden" r:id="rId388"/>
    <sheet name="Kangatang_388" sheetId="389" state="veryHidden" r:id="rId389"/>
    <sheet name="Kangatang_389" sheetId="390" state="veryHidden" r:id="rId390"/>
    <sheet name="Kangatang_390" sheetId="391" state="veryHidden" r:id="rId391"/>
    <sheet name="Kangatang_391" sheetId="392" state="veryHidden" r:id="rId392"/>
    <sheet name="Kangatang_392" sheetId="393" state="veryHidden" r:id="rId393"/>
    <sheet name="Kangatang_393" sheetId="394" state="veryHidden" r:id="rId394"/>
    <sheet name="Kangatang_394" sheetId="395" state="veryHidden" r:id="rId395"/>
    <sheet name="Kangatang_395" sheetId="396" state="veryHidden" r:id="rId396"/>
    <sheet name="Kangatang_396" sheetId="397" state="veryHidden" r:id="rId397"/>
    <sheet name="Kangatang_397" sheetId="398" state="veryHidden" r:id="rId398"/>
    <sheet name="Kangatang_398" sheetId="399" state="veryHidden" r:id="rId399"/>
    <sheet name="Kangatang_399" sheetId="400" state="veryHidden" r:id="rId400"/>
    <sheet name="Kangatang_400" sheetId="401" state="veryHidden" r:id="rId401"/>
    <sheet name="Kangatang_401" sheetId="402" state="veryHidden" r:id="rId402"/>
    <sheet name="Kangatang_402" sheetId="403" state="veryHidden" r:id="rId403"/>
    <sheet name="Kangatang_403" sheetId="404" state="veryHidden" r:id="rId404"/>
    <sheet name="Kangatang_404" sheetId="405" state="veryHidden" r:id="rId405"/>
    <sheet name="Kangatang_405" sheetId="406" state="veryHidden" r:id="rId406"/>
    <sheet name="Kangatang_406" sheetId="407" state="veryHidden" r:id="rId407"/>
    <sheet name="Kangatang_407" sheetId="408" state="veryHidden" r:id="rId408"/>
    <sheet name="Kangatang_408" sheetId="409" state="veryHidden" r:id="rId409"/>
    <sheet name="Kangatang_409" sheetId="410" state="veryHidden" r:id="rId410"/>
    <sheet name="Kangatang_410" sheetId="411" state="veryHidden" r:id="rId411"/>
    <sheet name="Kangatang_411" sheetId="412" state="veryHidden" r:id="rId412"/>
    <sheet name="Kangatang_412" sheetId="413" state="veryHidden" r:id="rId413"/>
    <sheet name="Kangatang_413" sheetId="414" state="veryHidden" r:id="rId414"/>
    <sheet name="Kangatang_414" sheetId="415" state="veryHidden" r:id="rId415"/>
    <sheet name="Kangatang_415" sheetId="416" state="veryHidden" r:id="rId416"/>
    <sheet name="Kangatang_416" sheetId="417" state="veryHidden" r:id="rId417"/>
    <sheet name="Kangatang_417" sheetId="418" state="veryHidden" r:id="rId418"/>
    <sheet name="Kangatang_418" sheetId="419" state="veryHidden" r:id="rId419"/>
    <sheet name="Kangatang_419" sheetId="420" state="veryHidden" r:id="rId420"/>
    <sheet name="Kangatang_420" sheetId="421" state="veryHidden" r:id="rId421"/>
    <sheet name="Kangatang_421" sheetId="422" state="veryHidden" r:id="rId422"/>
    <sheet name="Kangatang_422" sheetId="423" state="veryHidden" r:id="rId423"/>
    <sheet name="Kangatang_423" sheetId="424" state="veryHidden" r:id="rId424"/>
    <sheet name="Kangatang_424" sheetId="425" state="veryHidden" r:id="rId425"/>
    <sheet name="Kangatang_425" sheetId="426" state="veryHidden" r:id="rId426"/>
    <sheet name="Kangatang_426" sheetId="427" state="veryHidden" r:id="rId427"/>
    <sheet name="Kangatang_427" sheetId="428" state="veryHidden" r:id="rId428"/>
    <sheet name="Kangatang_428" sheetId="429" state="veryHidden" r:id="rId429"/>
    <sheet name="Kangatang_429" sheetId="430" state="veryHidden" r:id="rId430"/>
    <sheet name="Kangatang_430" sheetId="431" state="veryHidden" r:id="rId431"/>
    <sheet name="Kangatang_431" sheetId="432" state="veryHidden" r:id="rId432"/>
    <sheet name="Kangatang_432" sheetId="433" state="veryHidden" r:id="rId433"/>
    <sheet name="Kangatang_433" sheetId="434" state="veryHidden" r:id="rId434"/>
    <sheet name="Kangatang_434" sheetId="435" state="veryHidden" r:id="rId435"/>
    <sheet name="Kangatang_435" sheetId="436" state="veryHidden" r:id="rId436"/>
    <sheet name="Kangatang_436" sheetId="437" state="veryHidden" r:id="rId437"/>
    <sheet name="Kangatang_437" sheetId="438" state="veryHidden" r:id="rId438"/>
    <sheet name="Kangatang_438" sheetId="439" state="veryHidden" r:id="rId439"/>
    <sheet name="Kangatang_439" sheetId="440" state="veryHidden" r:id="rId440"/>
    <sheet name="Kangatang_440" sheetId="441" state="veryHidden" r:id="rId441"/>
    <sheet name="Kangatang_441" sheetId="442" state="veryHidden" r:id="rId442"/>
    <sheet name="Kangatang_442" sheetId="443" state="veryHidden" r:id="rId443"/>
    <sheet name="Kangatang_443" sheetId="444" state="veryHidden" r:id="rId444"/>
    <sheet name="Kangatang_444" sheetId="445" state="veryHidden" r:id="rId445"/>
    <sheet name="Kangatang_445" sheetId="446" state="veryHidden" r:id="rId446"/>
    <sheet name="Kangatang_446" sheetId="447" state="veryHidden" r:id="rId447"/>
    <sheet name="Kangatang_447" sheetId="448" state="veryHidden" r:id="rId448"/>
    <sheet name="Kangatang_448" sheetId="449" state="veryHidden" r:id="rId449"/>
    <sheet name="Kangatang_449" sheetId="450" state="veryHidden" r:id="rId450"/>
    <sheet name="Kangatang_450" sheetId="451" state="veryHidden" r:id="rId451"/>
    <sheet name="Kangatang_451" sheetId="452" state="veryHidden" r:id="rId452"/>
    <sheet name="Kangatang_452" sheetId="453" state="veryHidden" r:id="rId453"/>
    <sheet name="Kangatang_453" sheetId="454" state="veryHidden" r:id="rId454"/>
    <sheet name="Kangatang_454" sheetId="455" state="veryHidden" r:id="rId455"/>
    <sheet name="Kangatang_455" sheetId="456" state="veryHidden" r:id="rId456"/>
    <sheet name="Kangatang_456" sheetId="457" state="veryHidden" r:id="rId457"/>
    <sheet name="Kangatang_457" sheetId="458" state="veryHidden" r:id="rId458"/>
    <sheet name="Kangatang_458" sheetId="459" state="veryHidden" r:id="rId459"/>
    <sheet name="Kangatang_459" sheetId="460" state="veryHidden" r:id="rId460"/>
    <sheet name="Kangatang_460" sheetId="461" state="veryHidden" r:id="rId461"/>
    <sheet name="Kangatang_461" sheetId="462" state="veryHidden" r:id="rId462"/>
    <sheet name="Kangatang_462" sheetId="463" state="veryHidden" r:id="rId463"/>
    <sheet name="Kangatang_463" sheetId="464" state="veryHidden" r:id="rId464"/>
    <sheet name="Kangatang_464" sheetId="465" state="veryHidden" r:id="rId465"/>
    <sheet name="Kangatang_465" sheetId="466" state="veryHidden" r:id="rId466"/>
    <sheet name="Kangatang_466" sheetId="467" state="veryHidden" r:id="rId467"/>
    <sheet name="Kangatang_467" sheetId="468" state="veryHidden" r:id="rId468"/>
    <sheet name="Kangatang_468" sheetId="469" state="veryHidden" r:id="rId469"/>
    <sheet name="Kangatang_469" sheetId="470" state="veryHidden" r:id="rId470"/>
    <sheet name="Kangatang_470" sheetId="471" state="veryHidden" r:id="rId471"/>
    <sheet name="Kangatang_471" sheetId="472" state="veryHidden" r:id="rId472"/>
    <sheet name="Kangatang_472" sheetId="473" state="veryHidden" r:id="rId473"/>
    <sheet name="Kangatang_473" sheetId="474" state="veryHidden" r:id="rId474"/>
    <sheet name="Kangatang_474" sheetId="475" state="veryHidden" r:id="rId475"/>
    <sheet name="Kangatang_475" sheetId="476" state="veryHidden" r:id="rId476"/>
    <sheet name="Kangatang_476" sheetId="477" state="veryHidden" r:id="rId477"/>
    <sheet name="Kangatang_477" sheetId="478" state="veryHidden" r:id="rId478"/>
    <sheet name="Kangatang_478" sheetId="479" state="veryHidden" r:id="rId479"/>
    <sheet name="Kangatang_479" sheetId="480" state="veryHidden" r:id="rId480"/>
    <sheet name="Kangatang_480" sheetId="481" state="veryHidden" r:id="rId481"/>
    <sheet name="Kangatang_481" sheetId="482" state="veryHidden" r:id="rId482"/>
    <sheet name="Kangatang_482" sheetId="483" state="veryHidden" r:id="rId483"/>
    <sheet name="Kangatang_483" sheetId="484" state="veryHidden" r:id="rId484"/>
    <sheet name="Kangatang_484" sheetId="485" state="veryHidden" r:id="rId485"/>
    <sheet name="Kangatang_485" sheetId="486" state="veryHidden" r:id="rId486"/>
    <sheet name="Kangatang_486" sheetId="487" state="veryHidden" r:id="rId487"/>
    <sheet name="Kangatang_487" sheetId="488" state="veryHidden" r:id="rId488"/>
    <sheet name="Kangatang_488" sheetId="489" state="veryHidden" r:id="rId489"/>
    <sheet name="Kangatang_489" sheetId="490" state="veryHidden" r:id="rId490"/>
    <sheet name="Kangatang_490" sheetId="491" state="veryHidden" r:id="rId491"/>
    <sheet name="Kangatang_491" sheetId="492" state="veryHidden" r:id="rId492"/>
    <sheet name="Kangatang_492" sheetId="493" state="veryHidden" r:id="rId493"/>
    <sheet name="Kangatang_493" sheetId="494" state="veryHidden" r:id="rId494"/>
    <sheet name="Kangatang_494" sheetId="495" state="veryHidden" r:id="rId495"/>
    <sheet name="Kangatang_495" sheetId="496" state="veryHidden" r:id="rId496"/>
    <sheet name="Kangatang_496" sheetId="497" state="veryHidden" r:id="rId497"/>
    <sheet name="Kangatang_497" sheetId="498" state="veryHidden" r:id="rId498"/>
    <sheet name="Kangatang_498" sheetId="499" state="veryHidden" r:id="rId499"/>
    <sheet name="Kangatang_499" sheetId="500" state="veryHidden" r:id="rId500"/>
    <sheet name="Kangatang_500" sheetId="501" state="veryHidden" r:id="rId501"/>
    <sheet name="Kangatang_501" sheetId="502" state="veryHidden" r:id="rId502"/>
    <sheet name="Kangatang_502" sheetId="503" state="veryHidden" r:id="rId503"/>
    <sheet name="Kangatang_503" sheetId="504" state="veryHidden" r:id="rId504"/>
    <sheet name="Kangatang_504" sheetId="505" state="veryHidden" r:id="rId505"/>
    <sheet name="Kangatang_505" sheetId="506" state="veryHidden" r:id="rId506"/>
    <sheet name="XXXXXXXXXXXXX" sheetId="507" state="veryHidden" r:id="rId507"/>
    <sheet name="Recovered_Sheet1" sheetId="508" state="veryHidden" r:id="rId508"/>
    <sheet name="Recovered_Sheet2" sheetId="509" state="veryHidden" r:id="rId509"/>
    <sheet name="Recovered_Sheet3" sheetId="510" state="veryHidden" r:id="rId510"/>
    <sheet name="Recovered_Sheet4" sheetId="511" state="veryHidden" r:id="rId511"/>
    <sheet name="Recovered_Sheet5" sheetId="512" state="veryHidden" r:id="rId512"/>
    <sheet name="Kangatang_506" sheetId="526" state="veryHidden" r:id="rId513"/>
    <sheet name="Kangatang_507" sheetId="527" state="veryHidden" r:id="rId514"/>
    <sheet name="Kangatang_508" sheetId="528" state="veryHidden" r:id="rId515"/>
    <sheet name="Kangatang_509" sheetId="529" state="veryHidden" r:id="rId516"/>
    <sheet name="Kangatang_510" sheetId="530" state="veryHidden" r:id="rId517"/>
    <sheet name="Kangatang_511" sheetId="531" state="veryHidden" r:id="rId518"/>
    <sheet name="Kangatang_512" sheetId="532" state="veryHidden" r:id="rId519"/>
    <sheet name="Kangatang_513" sheetId="533" state="veryHidden" r:id="rId520"/>
    <sheet name="Kangatang_514" sheetId="534" state="veryHidden" r:id="rId521"/>
    <sheet name="Kangatang_515" sheetId="535" state="veryHidden" r:id="rId522"/>
    <sheet name="Kangatang_516" sheetId="536" state="veryHidden" r:id="rId523"/>
    <sheet name="Kangatang_517" sheetId="537" state="veryHidden" r:id="rId524"/>
    <sheet name="Kangatang_518" sheetId="538" state="veryHidden" r:id="rId525"/>
    <sheet name="Kangatang_519" sheetId="539" state="veryHidden" r:id="rId526"/>
    <sheet name="Kangatang_520" sheetId="540" state="veryHidden" r:id="rId527"/>
    <sheet name="Kangatang_521" sheetId="541" state="veryHidden" r:id="rId528"/>
    <sheet name="Kangatang_522" sheetId="542" state="veryHidden" r:id="rId529"/>
    <sheet name="Kangatang_523" sheetId="543" state="veryHidden" r:id="rId530"/>
    <sheet name="Kangatang_524" sheetId="544" state="veryHidden" r:id="rId531"/>
    <sheet name="Kangatang_525" sheetId="545" state="veryHidden" r:id="rId532"/>
    <sheet name="Kangatang_526" sheetId="546" state="veryHidden" r:id="rId533"/>
    <sheet name="Kangatang_527" sheetId="547" state="veryHidden" r:id="rId534"/>
    <sheet name="Kangatang_528" sheetId="548" state="veryHidden" r:id="rId535"/>
    <sheet name="Kangatang_529" sheetId="549" state="veryHidden" r:id="rId536"/>
    <sheet name="Kangatang_530" sheetId="550" state="veryHidden" r:id="rId537"/>
    <sheet name="Kangatang_531" sheetId="551" state="veryHidden" r:id="rId538"/>
    <sheet name="Kangatang_532" sheetId="552" state="veryHidden" r:id="rId539"/>
    <sheet name="Kangatang_533" sheetId="553" state="veryHidden" r:id="rId540"/>
    <sheet name="Kangatang_534" sheetId="554" state="veryHidden" r:id="rId541"/>
    <sheet name="Kangatang_535" sheetId="555" state="veryHidden" r:id="rId542"/>
    <sheet name="Kangatang_536" sheetId="556" state="veryHidden" r:id="rId543"/>
    <sheet name="Kangatang_537" sheetId="557" state="veryHidden" r:id="rId544"/>
    <sheet name="Kangatang_538" sheetId="558" state="veryHidden" r:id="rId545"/>
    <sheet name="Kangatang_539" sheetId="559" state="veryHidden" r:id="rId546"/>
    <sheet name="Kangatang_540" sheetId="560" state="veryHidden" r:id="rId547"/>
    <sheet name="Kangatang_541" sheetId="561" state="veryHidden" r:id="rId548"/>
    <sheet name="Kangatang_542" sheetId="562" state="veryHidden" r:id="rId549"/>
    <sheet name="Kangatang_543" sheetId="563" state="veryHidden" r:id="rId550"/>
    <sheet name="Kangatang_544" sheetId="564" state="veryHidden" r:id="rId551"/>
    <sheet name="Kangatang_545" sheetId="565" state="veryHidden" r:id="rId552"/>
    <sheet name="Kangatang_546" sheetId="566" state="veryHidden" r:id="rId553"/>
    <sheet name="Kangatang_547" sheetId="567" state="veryHidden" r:id="rId554"/>
    <sheet name="Kangatang_548" sheetId="568" state="veryHidden" r:id="rId555"/>
    <sheet name="Kangatang_549" sheetId="569" state="veryHidden" r:id="rId556"/>
    <sheet name="Kangatang_550" sheetId="570" state="veryHidden" r:id="rId557"/>
    <sheet name="Kangatang_551" sheetId="571" state="veryHidden" r:id="rId558"/>
    <sheet name="Kangatang_552" sheetId="572" state="veryHidden" r:id="rId559"/>
    <sheet name="Kangatang_553" sheetId="573" state="veryHidden" r:id="rId560"/>
    <sheet name="Kangatang_554" sheetId="574" state="veryHidden" r:id="rId561"/>
    <sheet name="Kangatang_555" sheetId="575" state="veryHidden" r:id="rId562"/>
    <sheet name="Kangatang_556" sheetId="576" state="veryHidden" r:id="rId563"/>
    <sheet name="Kangatang_557" sheetId="577" state="veryHidden" r:id="rId564"/>
    <sheet name="Kangatang_558" sheetId="578" state="veryHidden" r:id="rId565"/>
    <sheet name="Kangatang_559" sheetId="579" state="veryHidden" r:id="rId566"/>
    <sheet name="Kangatang_560" sheetId="581" state="veryHidden" r:id="rId567"/>
    <sheet name="Kangatang_561" sheetId="582" state="veryHidden" r:id="rId568"/>
    <sheet name="Kangatang_562" sheetId="583" state="veryHidden" r:id="rId569"/>
    <sheet name="Kangatang_563" sheetId="584" state="veryHidden" r:id="rId570"/>
    <sheet name="Kangatang_564" sheetId="585" state="veryHidden" r:id="rId571"/>
    <sheet name="Kangatang_565" sheetId="586" state="veryHidden" r:id="rId572"/>
    <sheet name="Kangatang_566" sheetId="587" state="veryHidden" r:id="rId573"/>
    <sheet name="Kangatang_567" sheetId="588" state="veryHidden" r:id="rId574"/>
    <sheet name="Kangatang_568" sheetId="589" state="veryHidden" r:id="rId575"/>
    <sheet name="Kangatang_569" sheetId="590" state="veryHidden" r:id="rId576"/>
    <sheet name="Kangatang_570" sheetId="591" state="veryHidden" r:id="rId577"/>
    <sheet name="Kangatang_571" sheetId="592" state="veryHidden" r:id="rId578"/>
    <sheet name="Kangatang_572" sheetId="593" state="veryHidden" r:id="rId579"/>
    <sheet name="Kangatang_573" sheetId="594" state="veryHidden" r:id="rId580"/>
    <sheet name="Kangatang_574" sheetId="595" state="veryHidden" r:id="rId581"/>
    <sheet name="Kangatang_575" sheetId="596" state="veryHidden" r:id="rId582"/>
    <sheet name="Kangatang_576" sheetId="597" state="veryHidden" r:id="rId583"/>
    <sheet name="Kangatang_577" sheetId="598" state="veryHidden" r:id="rId584"/>
    <sheet name="Kangatang_578" sheetId="599" state="veryHidden" r:id="rId585"/>
    <sheet name="Kangatang_579" sheetId="600" state="veryHidden" r:id="rId586"/>
    <sheet name="Kangatang_580" sheetId="601" state="veryHidden" r:id="rId587"/>
    <sheet name="Kangatang_581" sheetId="602" state="veryHidden" r:id="rId588"/>
    <sheet name="Kangatang_582" sheetId="603" state="veryHidden" r:id="rId589"/>
    <sheet name="Kangatang_583" sheetId="604" state="veryHidden" r:id="rId590"/>
    <sheet name="Kangatang_584" sheetId="605" state="veryHidden" r:id="rId591"/>
    <sheet name="Kangatang_585" sheetId="606" state="veryHidden" r:id="rId592"/>
    <sheet name="Kangatang_586" sheetId="607" state="veryHidden" r:id="rId593"/>
    <sheet name="Kangatang_587" sheetId="608" state="veryHidden" r:id="rId594"/>
    <sheet name="Kangatang_588" sheetId="609" state="veryHidden" r:id="rId595"/>
    <sheet name="Kangatang_589" sheetId="610" state="veryHidden" r:id="rId596"/>
    <sheet name="Kangatang_590" sheetId="611" state="veryHidden" r:id="rId597"/>
    <sheet name="Kangatang_591" sheetId="612" state="veryHidden" r:id="rId598"/>
    <sheet name="Kangatang_592" sheetId="613" state="veryHidden" r:id="rId599"/>
    <sheet name="Kangatang_593" sheetId="614" state="veryHidden" r:id="rId600"/>
    <sheet name="Kangatang_594" sheetId="615" state="veryHidden" r:id="rId601"/>
    <sheet name="Kangatang_595" sheetId="616" state="veryHidden" r:id="rId602"/>
    <sheet name="Kangatang_596" sheetId="617" state="veryHidden" r:id="rId603"/>
    <sheet name="Kangatang_597" sheetId="618" state="veryHidden" r:id="rId604"/>
    <sheet name="Kangatang_598" sheetId="619" state="veryHidden" r:id="rId605"/>
    <sheet name="Kangatang_599" sheetId="620" state="veryHidden" r:id="rId606"/>
    <sheet name="Kangatang_600" sheetId="621" state="veryHidden" r:id="rId607"/>
    <sheet name="Kangatang_601" sheetId="622" state="veryHidden" r:id="rId608"/>
    <sheet name="Kangatang_602" sheetId="623" state="veryHidden" r:id="rId609"/>
    <sheet name="Kangatang_603" sheetId="624" state="veryHidden" r:id="rId610"/>
    <sheet name="Kangatang_604" sheetId="625" state="veryHidden" r:id="rId611"/>
    <sheet name="Kangatang_605" sheetId="626" state="veryHidden" r:id="rId612"/>
    <sheet name="Kangatang_606" sheetId="627" state="veryHidden" r:id="rId613"/>
    <sheet name="Kangatang_607" sheetId="628" state="veryHidden" r:id="rId614"/>
    <sheet name="Kangatang_608" sheetId="629" state="veryHidden" r:id="rId615"/>
    <sheet name="Kangatang_609" sheetId="630" state="veryHidden" r:id="rId616"/>
    <sheet name="Kangatang_610" sheetId="631" state="veryHidden" r:id="rId617"/>
    <sheet name="Kangatang_611" sheetId="632" state="veryHidden" r:id="rId618"/>
    <sheet name="Kangatang_612" sheetId="633" state="veryHidden" r:id="rId619"/>
    <sheet name="Kangatang_613" sheetId="634" state="veryHidden" r:id="rId620"/>
    <sheet name="Kangatang_614" sheetId="635" state="veryHidden" r:id="rId621"/>
    <sheet name="Kangatang_615" sheetId="636" state="veryHidden" r:id="rId622"/>
    <sheet name="Kangatang_616" sheetId="637" state="veryHidden" r:id="rId623"/>
    <sheet name="Kangatang_617" sheetId="638" state="veryHidden" r:id="rId624"/>
    <sheet name="Kangatang_618" sheetId="639" state="veryHidden" r:id="rId625"/>
    <sheet name="Kangatang_619" sheetId="640" state="veryHidden" r:id="rId626"/>
    <sheet name="Kangatang_620" sheetId="641" state="veryHidden" r:id="rId627"/>
    <sheet name="Kangatang_621" sheetId="642" state="veryHidden" r:id="rId628"/>
    <sheet name="Kangatang_622" sheetId="643" state="veryHidden" r:id="rId629"/>
    <sheet name="Kangatang_623" sheetId="644" state="veryHidden" r:id="rId630"/>
    <sheet name="Kangatang_624" sheetId="645" state="veryHidden" r:id="rId631"/>
    <sheet name="Kangatang_625" sheetId="646" state="veryHidden" r:id="rId632"/>
    <sheet name="Kangatang_626" sheetId="647" state="veryHidden" r:id="rId633"/>
    <sheet name="Kangatang_627" sheetId="648" state="veryHidden" r:id="rId634"/>
    <sheet name="Kangatang_628" sheetId="649" state="veryHidden" r:id="rId635"/>
    <sheet name="Kangatang_629" sheetId="650" state="veryHidden" r:id="rId636"/>
    <sheet name="Kangatang_630" sheetId="651" state="veryHidden" r:id="rId637"/>
    <sheet name="Kangatang_631" sheetId="652" state="veryHidden" r:id="rId638"/>
    <sheet name="Kangatang_632" sheetId="653" state="veryHidden" r:id="rId639"/>
    <sheet name="Kangatang_633" sheetId="654" state="veryHidden" r:id="rId640"/>
    <sheet name="Kangatang_634" sheetId="655" state="veryHidden" r:id="rId641"/>
    <sheet name="Kangatang_635" sheetId="656" state="veryHidden" r:id="rId642"/>
    <sheet name="Kangatang_636" sheetId="657" state="veryHidden" r:id="rId643"/>
    <sheet name="Kangatang_637" sheetId="658" state="veryHidden" r:id="rId644"/>
    <sheet name="Kangatang_638" sheetId="659" state="veryHidden" r:id="rId645"/>
    <sheet name="Kangatang_639" sheetId="660" state="veryHidden" r:id="rId646"/>
    <sheet name="Kangatang_640" sheetId="661" state="veryHidden" r:id="rId647"/>
    <sheet name="Kangatang_641" sheetId="662" state="veryHidden" r:id="rId648"/>
    <sheet name="Kangatang_642" sheetId="663" state="veryHidden" r:id="rId649"/>
    <sheet name="Kangatang_643" sheetId="664" state="veryHidden" r:id="rId650"/>
    <sheet name="Kangatang_644" sheetId="665" state="veryHidden" r:id="rId651"/>
    <sheet name="Kangatang_645" sheetId="666" state="veryHidden" r:id="rId652"/>
    <sheet name="Kangatang_646" sheetId="667" state="veryHidden" r:id="rId653"/>
    <sheet name="Kangatang_647" sheetId="668" state="veryHidden" r:id="rId654"/>
    <sheet name="Kangatang_648" sheetId="669" state="veryHidden" r:id="rId655"/>
    <sheet name="Kangatang_649" sheetId="670" state="veryHidden" r:id="rId656"/>
    <sheet name="Kangatang_650" sheetId="671" state="veryHidden" r:id="rId657"/>
    <sheet name="Kangatang_651" sheetId="672" state="veryHidden" r:id="rId658"/>
    <sheet name="Kangatang_652" sheetId="673" state="veryHidden" r:id="rId659"/>
    <sheet name="Kangatang_653" sheetId="674" state="veryHidden" r:id="rId660"/>
    <sheet name="Kangatang_654" sheetId="675" state="veryHidden" r:id="rId661"/>
    <sheet name="Kangatang_655" sheetId="676" state="veryHidden" r:id="rId662"/>
    <sheet name="Kangatang_656" sheetId="677" state="veryHidden" r:id="rId663"/>
    <sheet name="Kangatang_657" sheetId="678" state="veryHidden" r:id="rId664"/>
    <sheet name="Kangatang_658" sheetId="679" state="veryHidden" r:id="rId665"/>
    <sheet name="Kangatang_659" sheetId="680" state="veryHidden" r:id="rId666"/>
    <sheet name="Kangatang_660" sheetId="681" state="veryHidden" r:id="rId667"/>
    <sheet name="Kangatang_661" sheetId="682" state="veryHidden" r:id="rId668"/>
    <sheet name="Kangatang_662" sheetId="683" state="veryHidden" r:id="rId669"/>
    <sheet name="Kangatang_663" sheetId="684" state="veryHidden" r:id="rId670"/>
    <sheet name="Kangatang_664" sheetId="685" state="veryHidden" r:id="rId671"/>
    <sheet name="Kangatang_665" sheetId="686" state="veryHidden" r:id="rId672"/>
    <sheet name="Kangatang_666" sheetId="687" state="veryHidden" r:id="rId673"/>
    <sheet name="Kangatang_667" sheetId="688" state="veryHidden" r:id="rId674"/>
    <sheet name="Kangatang_668" sheetId="689" state="veryHidden" r:id="rId675"/>
    <sheet name="Kangatang_669" sheetId="690" state="veryHidden" r:id="rId676"/>
    <sheet name="Kangatang_670" sheetId="691" state="veryHidden" r:id="rId677"/>
    <sheet name="Kangatang_671" sheetId="692" state="veryHidden" r:id="rId678"/>
    <sheet name="Kangatang_672" sheetId="693" state="veryHidden" r:id="rId679"/>
    <sheet name="Kangatang_673" sheetId="694" state="veryHidden" r:id="rId680"/>
    <sheet name="Kangatang_674" sheetId="695" state="veryHidden" r:id="rId681"/>
    <sheet name="Kangatang_675" sheetId="696" state="veryHidden" r:id="rId682"/>
    <sheet name="Kangatang_676" sheetId="697" state="veryHidden" r:id="rId683"/>
    <sheet name="Kangatang_677" sheetId="698" state="veryHidden" r:id="rId684"/>
    <sheet name="Kangatang_678" sheetId="699" state="veryHidden" r:id="rId685"/>
    <sheet name="Kangatang_679" sheetId="700" state="veryHidden" r:id="rId686"/>
    <sheet name="Kangatang_680" sheetId="701" state="veryHidden" r:id="rId687"/>
    <sheet name="Kangatang_681" sheetId="702" state="veryHidden" r:id="rId688"/>
    <sheet name="Kangatang_682" sheetId="703" state="veryHidden" r:id="rId689"/>
    <sheet name="Kangatang_683" sheetId="704" state="veryHidden" r:id="rId690"/>
    <sheet name="Kangatang_684" sheetId="705" state="veryHidden" r:id="rId691"/>
    <sheet name="Kangatang_685" sheetId="706" state="veryHidden" r:id="rId692"/>
    <sheet name="Kangatang_686" sheetId="707" state="veryHidden" r:id="rId693"/>
    <sheet name="Kangatang_687" sheetId="708" state="veryHidden" r:id="rId694"/>
    <sheet name="Kangatang_688" sheetId="709" state="veryHidden" r:id="rId695"/>
    <sheet name="Kangatang_689" sheetId="710" state="veryHidden" r:id="rId696"/>
    <sheet name="Kangatang_690" sheetId="711" state="veryHidden" r:id="rId697"/>
    <sheet name="Kangatang_691" sheetId="712" state="veryHidden" r:id="rId698"/>
    <sheet name="Kangatang_692" sheetId="713" state="veryHidden" r:id="rId699"/>
    <sheet name="Kangatang_693" sheetId="714" state="veryHidden" r:id="rId700"/>
    <sheet name="Kangatang_694" sheetId="715" state="veryHidden" r:id="rId701"/>
    <sheet name="Kangatang_695" sheetId="716" state="veryHidden" r:id="rId702"/>
    <sheet name="Kangatang_696" sheetId="717" state="veryHidden" r:id="rId703"/>
    <sheet name="Kangatang_697" sheetId="718" state="veryHidden" r:id="rId704"/>
    <sheet name="Kangatang_698" sheetId="719" state="veryHidden" r:id="rId705"/>
    <sheet name="Kangatang_699" sheetId="720" state="veryHidden" r:id="rId706"/>
    <sheet name="Kangatang_700" sheetId="721" state="veryHidden" r:id="rId707"/>
    <sheet name="Kangatang_701" sheetId="722" state="veryHidden" r:id="rId708"/>
    <sheet name="Kangatang_702" sheetId="723" state="veryHidden" r:id="rId709"/>
    <sheet name="Kangatang_703" sheetId="724" state="veryHidden" r:id="rId710"/>
    <sheet name="Kangatang_704" sheetId="725" state="veryHidden" r:id="rId711"/>
    <sheet name="Kangatang_705" sheetId="726" state="veryHidden" r:id="rId712"/>
    <sheet name="Kangatang_706" sheetId="727" state="veryHidden" r:id="rId713"/>
    <sheet name="Kangatang_707" sheetId="728" state="veryHidden" r:id="rId714"/>
    <sheet name="Kangatang_708" sheetId="729" state="veryHidden" r:id="rId715"/>
    <sheet name="Kangatang_709" sheetId="730" state="veryHidden" r:id="rId716"/>
    <sheet name="Kangatang_710" sheetId="731" state="veryHidden" r:id="rId717"/>
    <sheet name="Kangatang_711" sheetId="732" state="veryHidden" r:id="rId718"/>
    <sheet name="Kangatang_712" sheetId="733" state="veryHidden" r:id="rId719"/>
    <sheet name="Kangatang_713" sheetId="734" state="veryHidden" r:id="rId720"/>
    <sheet name="Kangatang_714" sheetId="735" state="veryHidden" r:id="rId721"/>
    <sheet name="Kangatang_715" sheetId="736" state="veryHidden" r:id="rId722"/>
    <sheet name="Kangatang_716" sheetId="737" state="veryHidden" r:id="rId723"/>
    <sheet name="Kangatang_717" sheetId="738" state="veryHidden" r:id="rId724"/>
    <sheet name="Kangatang_718" sheetId="739" state="veryHidden" r:id="rId725"/>
    <sheet name="Kangatang_719" sheetId="740" state="veryHidden" r:id="rId726"/>
    <sheet name="Kangatang_720" sheetId="741" state="veryHidden" r:id="rId727"/>
    <sheet name="Kangatang_721" sheetId="742" state="veryHidden" r:id="rId728"/>
    <sheet name="Kangatang_722" sheetId="743" state="veryHidden" r:id="rId729"/>
    <sheet name="Kangatang_723" sheetId="744" state="veryHidden" r:id="rId730"/>
    <sheet name="Kangatang_724" sheetId="745" state="veryHidden" r:id="rId731"/>
    <sheet name="Kangatang_725" sheetId="746" state="veryHidden" r:id="rId732"/>
    <sheet name="Kangatang_726" sheetId="747" state="veryHidden" r:id="rId733"/>
    <sheet name="Kangatang_727" sheetId="748" state="veryHidden" r:id="rId734"/>
    <sheet name="Kangatang_728" sheetId="749" state="veryHidden" r:id="rId735"/>
    <sheet name="Kangatang_729" sheetId="750" state="veryHidden" r:id="rId736"/>
    <sheet name="Kangatang_730" sheetId="751" state="veryHidden" r:id="rId737"/>
    <sheet name="Kangatang_731" sheetId="752" state="veryHidden" r:id="rId738"/>
    <sheet name="Kangatang_732" sheetId="753" state="veryHidden" r:id="rId739"/>
    <sheet name="Kangatang_733" sheetId="754" state="veryHidden" r:id="rId740"/>
    <sheet name="Kangatang_734" sheetId="755" state="veryHidden" r:id="rId741"/>
    <sheet name="Kangatang_735" sheetId="756" state="veryHidden" r:id="rId742"/>
    <sheet name="Kangatang_736" sheetId="757" state="veryHidden" r:id="rId743"/>
    <sheet name="Kangatang_737" sheetId="758" state="veryHidden" r:id="rId744"/>
    <sheet name="Kangatang_738" sheetId="759" state="veryHidden" r:id="rId745"/>
    <sheet name="Kangatang_739" sheetId="760" state="veryHidden" r:id="rId746"/>
    <sheet name="Kangatang_740" sheetId="761" state="veryHidden" r:id="rId747"/>
    <sheet name="Kangatang_741" sheetId="762" state="veryHidden" r:id="rId748"/>
    <sheet name="Kangatang_742" sheetId="763" state="veryHidden" r:id="rId749"/>
    <sheet name="Kangatang_743" sheetId="764" state="veryHidden" r:id="rId750"/>
    <sheet name="Kangatang_744" sheetId="765" state="veryHidden" r:id="rId751"/>
    <sheet name="Kangatang_745" sheetId="766" state="veryHidden" r:id="rId752"/>
    <sheet name="Kangatang_746" sheetId="767" state="veryHidden" r:id="rId753"/>
    <sheet name="Kangatang_747" sheetId="768" state="veryHidden" r:id="rId754"/>
    <sheet name="Kangatang_748" sheetId="769" state="veryHidden" r:id="rId755"/>
    <sheet name="Kangatang_749" sheetId="770" state="veryHidden" r:id="rId756"/>
    <sheet name="Kangatang_750" sheetId="771" state="veryHidden" r:id="rId757"/>
    <sheet name="Kangatang_751" sheetId="772" state="veryHidden" r:id="rId758"/>
    <sheet name="Kangatang_752" sheetId="773" state="veryHidden" r:id="rId759"/>
    <sheet name="Kangatang_753" sheetId="774" state="veryHidden" r:id="rId760"/>
    <sheet name="Kangatang_754" sheetId="775" state="veryHidden" r:id="rId761"/>
    <sheet name="Kangatang_755" sheetId="776" state="veryHidden" r:id="rId762"/>
    <sheet name="Kangatang_756" sheetId="777" state="veryHidden" r:id="rId763"/>
    <sheet name="Kangatang_757" sheetId="778" state="veryHidden" r:id="rId764"/>
    <sheet name="Kangatang_758" sheetId="779" state="veryHidden" r:id="rId765"/>
    <sheet name="Kangatang_759" sheetId="780" state="veryHidden" r:id="rId766"/>
    <sheet name="Kangatang_760" sheetId="781" state="veryHidden" r:id="rId767"/>
    <sheet name="Kangatang_761" sheetId="782" state="veryHidden" r:id="rId768"/>
    <sheet name="Kangatang_762" sheetId="783" state="veryHidden" r:id="rId769"/>
    <sheet name="Kangatang_763" sheetId="784" state="veryHidden" r:id="rId770"/>
    <sheet name="Kangatang_764" sheetId="785" state="veryHidden" r:id="rId771"/>
    <sheet name="Kangatang_765" sheetId="786" state="veryHidden" r:id="rId772"/>
    <sheet name="Kangatang_766" sheetId="787" state="veryHidden" r:id="rId773"/>
    <sheet name="Kangatang_767" sheetId="788" state="veryHidden" r:id="rId774"/>
    <sheet name="Kangatang_768" sheetId="789" state="veryHidden" r:id="rId775"/>
    <sheet name="Kangatang_769" sheetId="790" state="veryHidden" r:id="rId776"/>
    <sheet name="Kangatang_770" sheetId="791" state="veryHidden" r:id="rId777"/>
    <sheet name="Kangatang_771" sheetId="792" state="veryHidden" r:id="rId778"/>
    <sheet name="Kangatang_772" sheetId="793" state="veryHidden" r:id="rId779"/>
    <sheet name="Kangatang_773" sheetId="794" state="veryHidden" r:id="rId780"/>
    <sheet name="Kangatang_774" sheetId="795" state="veryHidden" r:id="rId781"/>
    <sheet name="Kangatang_775" sheetId="796" state="veryHidden" r:id="rId782"/>
    <sheet name="Kangatang_776" sheetId="797" state="veryHidden" r:id="rId783"/>
    <sheet name="Kangatang_777" sheetId="798" state="veryHidden" r:id="rId784"/>
    <sheet name="Kangatang_778" sheetId="799" state="veryHidden" r:id="rId785"/>
    <sheet name="Kangatang_779" sheetId="800" state="veryHidden" r:id="rId786"/>
    <sheet name="Kangatang_780" sheetId="801" state="veryHidden" r:id="rId787"/>
    <sheet name="Kangatang_781" sheetId="802" state="veryHidden" r:id="rId788"/>
    <sheet name="Kangatang_782" sheetId="803" state="veryHidden" r:id="rId789"/>
    <sheet name="Kangatang_783" sheetId="804" state="veryHidden" r:id="rId790"/>
    <sheet name="Kangatang_784" sheetId="805" state="veryHidden" r:id="rId791"/>
    <sheet name="Kangatang_785" sheetId="806" state="veryHidden" r:id="rId792"/>
    <sheet name="Kangatang_786" sheetId="807" state="veryHidden" r:id="rId793"/>
    <sheet name="Kangatang_787" sheetId="808" state="veryHidden" r:id="rId794"/>
    <sheet name="Kangatang_788" sheetId="809" state="veryHidden" r:id="rId795"/>
    <sheet name="Kangatang_789" sheetId="810" state="veryHidden" r:id="rId796"/>
    <sheet name="Kangatang_790" sheetId="811" state="veryHidden" r:id="rId797"/>
    <sheet name="Kangatang_791" sheetId="812" state="veryHidden" r:id="rId798"/>
    <sheet name="Kangatang_792" sheetId="813" state="veryHidden" r:id="rId799"/>
    <sheet name="Kangatang_793" sheetId="814" state="veryHidden" r:id="rId800"/>
    <sheet name="Kangatang_794" sheetId="815" state="veryHidden" r:id="rId801"/>
    <sheet name="Kangatang_795" sheetId="816" state="veryHidden" r:id="rId802"/>
    <sheet name="Kangatang_796" sheetId="817" state="veryHidden" r:id="rId803"/>
    <sheet name="Kangatang_797" sheetId="818" state="veryHidden" r:id="rId804"/>
    <sheet name="Kangatang_798" sheetId="819" state="veryHidden" r:id="rId805"/>
    <sheet name="Kangatang_799" sheetId="820" state="veryHidden" r:id="rId806"/>
    <sheet name="Kangatang_800" sheetId="821" state="veryHidden" r:id="rId807"/>
    <sheet name="Kangatang_801" sheetId="822" state="veryHidden" r:id="rId808"/>
    <sheet name="Kangatang_802" sheetId="823" state="veryHidden" r:id="rId809"/>
    <sheet name="Kangatang_803" sheetId="824" state="veryHidden" r:id="rId810"/>
    <sheet name="Kangatang_804" sheetId="825" state="veryHidden" r:id="rId811"/>
    <sheet name="Kangatang_805" sheetId="826" state="veryHidden" r:id="rId812"/>
    <sheet name="Kangatang_806" sheetId="827" state="veryHidden" r:id="rId813"/>
    <sheet name="Kangatang_807" sheetId="828" state="veryHidden" r:id="rId814"/>
    <sheet name="Kangatang_808" sheetId="829" state="veryHidden" r:id="rId815"/>
    <sheet name="Kangatang_809" sheetId="830" state="veryHidden" r:id="rId816"/>
    <sheet name="Kangatang_810" sheetId="831" state="veryHidden" r:id="rId817"/>
    <sheet name="Kangatang_811" sheetId="832" state="veryHidden" r:id="rId818"/>
    <sheet name="Kangatang_812" sheetId="833" state="veryHidden" r:id="rId819"/>
    <sheet name="Kangatang_813" sheetId="834" state="veryHidden" r:id="rId820"/>
    <sheet name="Kangatang_814" sheetId="835" state="veryHidden" r:id="rId821"/>
    <sheet name="Kangatang_815" sheetId="836" state="veryHidden" r:id="rId822"/>
    <sheet name="Kangatang_816" sheetId="837" state="veryHidden" r:id="rId823"/>
    <sheet name="Kangatang_817" sheetId="838" state="veryHidden" r:id="rId824"/>
    <sheet name="Kangatang_818" sheetId="839" state="veryHidden" r:id="rId825"/>
    <sheet name="Kangatang_819" sheetId="840" state="veryHidden" r:id="rId826"/>
    <sheet name="Kangatang_820" sheetId="841" state="veryHidden" r:id="rId827"/>
    <sheet name="Kangatang_821" sheetId="842" state="veryHidden" r:id="rId828"/>
    <sheet name="Kangatang_822" sheetId="843" state="veryHidden" r:id="rId829"/>
    <sheet name="Kangatang_823" sheetId="844" state="veryHidden" r:id="rId830"/>
    <sheet name="Kangatang_824" sheetId="845" state="veryHidden" r:id="rId831"/>
    <sheet name="Kangatang_825" sheetId="846" state="veryHidden" r:id="rId832"/>
    <sheet name="Kangatang_826" sheetId="847" state="veryHidden" r:id="rId833"/>
    <sheet name="Kangatang_827" sheetId="848" state="veryHidden" r:id="rId834"/>
    <sheet name="Kangatang_828" sheetId="849" state="veryHidden" r:id="rId835"/>
    <sheet name="Kangatang_829" sheetId="850" state="veryHidden" r:id="rId836"/>
    <sheet name="Kangatang_830" sheetId="851" state="veryHidden" r:id="rId837"/>
    <sheet name="Kangatang_831" sheetId="852" state="veryHidden" r:id="rId838"/>
    <sheet name="Kangatang_832" sheetId="853" state="veryHidden" r:id="rId839"/>
    <sheet name="Kangatang_833" sheetId="854" state="veryHidden" r:id="rId840"/>
    <sheet name="Kangatang_834" sheetId="855" state="veryHidden" r:id="rId841"/>
    <sheet name="Kangatang_835" sheetId="856" state="veryHidden" r:id="rId842"/>
    <sheet name="Kangatang_836" sheetId="857" state="veryHidden" r:id="rId843"/>
    <sheet name="Kangatang_837" sheetId="858" state="veryHidden" r:id="rId844"/>
    <sheet name="Kangatang_838" sheetId="859" state="veryHidden" r:id="rId845"/>
    <sheet name="Kangatang_839" sheetId="860" state="veryHidden" r:id="rId846"/>
    <sheet name="Kangatang_840" sheetId="861" state="veryHidden" r:id="rId847"/>
    <sheet name="Kangatang_841" sheetId="862" state="veryHidden" r:id="rId848"/>
    <sheet name="Kangatang_842" sheetId="863" state="veryHidden" r:id="rId849"/>
    <sheet name="Kangatang_843" sheetId="864" state="veryHidden" r:id="rId850"/>
    <sheet name="Kangatang_844" sheetId="865" state="veryHidden" r:id="rId851"/>
    <sheet name="Kangatang_845" sheetId="866" state="veryHidden" r:id="rId852"/>
    <sheet name="Kangatang_846" sheetId="867" state="veryHidden" r:id="rId853"/>
    <sheet name="Kangatang_847" sheetId="868" state="veryHidden" r:id="rId854"/>
    <sheet name="Kangatang_848" sheetId="869" state="veryHidden" r:id="rId855"/>
    <sheet name="Kangatang_849" sheetId="870" state="veryHidden" r:id="rId856"/>
    <sheet name="Kangatang_850" sheetId="871" state="veryHidden" r:id="rId857"/>
    <sheet name="Kangatang_851" sheetId="872" state="veryHidden" r:id="rId858"/>
    <sheet name="Kangatang_852" sheetId="873" state="veryHidden" r:id="rId859"/>
    <sheet name="Kangatang_853" sheetId="874" state="veryHidden" r:id="rId860"/>
    <sheet name="Kangatang_854" sheetId="875" state="veryHidden" r:id="rId861"/>
    <sheet name="Kangatang_855" sheetId="876" state="veryHidden" r:id="rId862"/>
    <sheet name="Kangatang_856" sheetId="877" state="veryHidden" r:id="rId863"/>
    <sheet name="Kangatang_857" sheetId="878" state="veryHidden" r:id="rId864"/>
    <sheet name="Kangatang_858" sheetId="879" state="veryHidden" r:id="rId865"/>
    <sheet name="Kangatang_859" sheetId="880" state="veryHidden" r:id="rId866"/>
    <sheet name="Kangatang_860" sheetId="881" state="veryHidden" r:id="rId867"/>
    <sheet name="Kangatang_861" sheetId="882" state="veryHidden" r:id="rId868"/>
    <sheet name="Kangatang_862" sheetId="883" state="veryHidden" r:id="rId869"/>
    <sheet name="Kangatang_863" sheetId="884" state="veryHidden" r:id="rId870"/>
    <sheet name="Kangatang_864" sheetId="885" state="veryHidden" r:id="rId871"/>
    <sheet name="Kangatang_865" sheetId="886" state="veryHidden" r:id="rId872"/>
    <sheet name="Kangatang_866" sheetId="887" state="veryHidden" r:id="rId873"/>
    <sheet name="Kangatang_867" sheetId="888" state="veryHidden" r:id="rId874"/>
    <sheet name="Kangatang_868" sheetId="889" state="veryHidden" r:id="rId875"/>
    <sheet name="Kangatang_869" sheetId="890" state="veryHidden" r:id="rId876"/>
    <sheet name="Kangatang_870" sheetId="891" state="veryHidden" r:id="rId877"/>
    <sheet name="Kangatang_871" sheetId="892" state="veryHidden" r:id="rId878"/>
    <sheet name="Kangatang_872" sheetId="893" state="veryHidden" r:id="rId879"/>
    <sheet name="Kangatang_873" sheetId="894" state="veryHidden" r:id="rId880"/>
    <sheet name="Kangatang_874" sheetId="895" state="veryHidden" r:id="rId881"/>
    <sheet name="Kangatang_875" sheetId="896" state="veryHidden" r:id="rId882"/>
    <sheet name="Kangatang_876" sheetId="897" state="veryHidden" r:id="rId883"/>
    <sheet name="Kangatang_877" sheetId="898" state="veryHidden" r:id="rId884"/>
    <sheet name="Kangatang_878" sheetId="899" state="veryHidden" r:id="rId885"/>
    <sheet name="Kangatang_879" sheetId="900" state="veryHidden" r:id="rId886"/>
    <sheet name="Kangatang_880" sheetId="901" state="veryHidden" r:id="rId887"/>
    <sheet name="Kangatang_881" sheetId="902" state="veryHidden" r:id="rId888"/>
    <sheet name="Kangatang_882" sheetId="903" state="veryHidden" r:id="rId889"/>
    <sheet name="Kangatang_883" sheetId="904" state="veryHidden" r:id="rId890"/>
    <sheet name="Kangatang_884" sheetId="905" state="veryHidden" r:id="rId891"/>
    <sheet name="Kangatang_885" sheetId="906" state="veryHidden" r:id="rId892"/>
    <sheet name="Kangatang_886" sheetId="907" state="veryHidden" r:id="rId893"/>
    <sheet name="Kangatang_887" sheetId="908" state="veryHidden" r:id="rId894"/>
    <sheet name="Kangatang_888" sheetId="909" state="veryHidden" r:id="rId895"/>
    <sheet name="Kangatang_889" sheetId="910" state="veryHidden" r:id="rId896"/>
    <sheet name="Kangatang_890" sheetId="911" state="veryHidden" r:id="rId897"/>
    <sheet name="Kangatang_891" sheetId="912" state="veryHidden" r:id="rId898"/>
    <sheet name="Kangatang_892" sheetId="913" state="veryHidden" r:id="rId899"/>
    <sheet name="Kangatang_893" sheetId="914" state="veryHidden" r:id="rId900"/>
    <sheet name="Kangatang_894" sheetId="915" state="veryHidden" r:id="rId901"/>
    <sheet name="Kangatang_895" sheetId="916" state="veryHidden" r:id="rId902"/>
    <sheet name="Kangatang_896" sheetId="917" state="veryHidden" r:id="rId903"/>
    <sheet name="Kangatang_897" sheetId="918" state="veryHidden" r:id="rId904"/>
    <sheet name="Kangatang_898" sheetId="919" state="veryHidden" r:id="rId905"/>
    <sheet name="Kangatang_899" sheetId="920" state="veryHidden" r:id="rId906"/>
    <sheet name="Kangatang_900" sheetId="921" state="veryHidden" r:id="rId907"/>
    <sheet name="Kangatang_901" sheetId="922" state="veryHidden" r:id="rId908"/>
    <sheet name="Kangatang_902" sheetId="923" state="veryHidden" r:id="rId909"/>
    <sheet name="Kangatang_903" sheetId="924" state="veryHidden" r:id="rId910"/>
    <sheet name="Kangatang_904" sheetId="925" state="veryHidden" r:id="rId911"/>
    <sheet name="Kangatang_905" sheetId="926" state="veryHidden" r:id="rId912"/>
    <sheet name="Kangatang_906" sheetId="927" state="veryHidden" r:id="rId913"/>
    <sheet name="Kangatang_907" sheetId="928" state="veryHidden" r:id="rId914"/>
    <sheet name="Kangatang_908" sheetId="929" state="veryHidden" r:id="rId915"/>
    <sheet name="Kangatang_909" sheetId="930" state="veryHidden" r:id="rId916"/>
    <sheet name="Kangatang_910" sheetId="931" state="veryHidden" r:id="rId917"/>
    <sheet name="Kangatang_911" sheetId="932" state="veryHidden" r:id="rId918"/>
    <sheet name="Kangatang_912" sheetId="933" state="veryHidden" r:id="rId919"/>
    <sheet name="Kangatang_913" sheetId="934" state="veryHidden" r:id="rId920"/>
    <sheet name="Kangatang_914" sheetId="935" state="veryHidden" r:id="rId921"/>
    <sheet name="Kangatang_915" sheetId="936" state="veryHidden" r:id="rId922"/>
    <sheet name="Kangatang_916" sheetId="937" state="veryHidden" r:id="rId923"/>
    <sheet name="Kangatang_917" sheetId="938" state="veryHidden" r:id="rId924"/>
    <sheet name="Kangatang_918" sheetId="939" state="veryHidden" r:id="rId925"/>
    <sheet name="Kangatang_919" sheetId="940" state="veryHidden" r:id="rId926"/>
    <sheet name="Kangatang_920" sheetId="941" state="veryHidden" r:id="rId927"/>
    <sheet name="Kangatang_921" sheetId="942" state="veryHidden" r:id="rId928"/>
    <sheet name="Kangatang_922" sheetId="943" state="veryHidden" r:id="rId929"/>
    <sheet name="Kangatang_923" sheetId="944" state="veryHidden" r:id="rId930"/>
    <sheet name="Kangatang_924" sheetId="945" state="veryHidden" r:id="rId931"/>
    <sheet name="Kangatang_925" sheetId="946" state="veryHidden" r:id="rId932"/>
    <sheet name="Kangatang_926" sheetId="947" state="veryHidden" r:id="rId933"/>
    <sheet name="Kangatang_927" sheetId="948" state="veryHidden" r:id="rId934"/>
    <sheet name="Kangatang_928" sheetId="949" state="veryHidden" r:id="rId935"/>
    <sheet name="Kangatang_929" sheetId="950" state="veryHidden" r:id="rId936"/>
    <sheet name="Kangatang_930" sheetId="951" state="veryHidden" r:id="rId937"/>
    <sheet name="Kangatang_931" sheetId="952" state="veryHidden" r:id="rId938"/>
    <sheet name="Kangatang_932" sheetId="953" state="veryHidden" r:id="rId939"/>
    <sheet name="Kangatang_933" sheetId="954" state="veryHidden" r:id="rId940"/>
    <sheet name="Kangatang_934" sheetId="955" state="veryHidden" r:id="rId941"/>
    <sheet name="Kangatang_935" sheetId="956" state="veryHidden" r:id="rId942"/>
    <sheet name="Kangatang_936" sheetId="957" state="veryHidden" r:id="rId943"/>
    <sheet name="Kangatang_937" sheetId="958" state="veryHidden" r:id="rId944"/>
    <sheet name="Kangatang_938" sheetId="959" state="veryHidden" r:id="rId945"/>
    <sheet name="Kangatang_939" sheetId="960" state="veryHidden" r:id="rId946"/>
    <sheet name="Kangatang_940" sheetId="961" state="veryHidden" r:id="rId947"/>
    <sheet name="Kangatang_941" sheetId="962" state="veryHidden" r:id="rId948"/>
    <sheet name="Kangatang_942" sheetId="963" state="veryHidden" r:id="rId949"/>
    <sheet name="Kangatang_943" sheetId="964" state="veryHidden" r:id="rId950"/>
    <sheet name="Kangatang_944" sheetId="965" state="veryHidden" r:id="rId951"/>
    <sheet name="Kangatang_945" sheetId="966" state="veryHidden" r:id="rId952"/>
    <sheet name="Kangatang_946" sheetId="967" state="veryHidden" r:id="rId953"/>
    <sheet name="Kangatang_947" sheetId="968" state="veryHidden" r:id="rId954"/>
    <sheet name="Kangatang_948" sheetId="969" state="veryHidden" r:id="rId955"/>
    <sheet name="Kangatang_949" sheetId="970" state="veryHidden" r:id="rId956"/>
    <sheet name="Kangatang_950" sheetId="971" state="veryHidden" r:id="rId957"/>
    <sheet name="Kangatang_951" sheetId="972" state="veryHidden" r:id="rId958"/>
    <sheet name="Kangatang_952" sheetId="973" state="veryHidden" r:id="rId959"/>
    <sheet name="Kangatang_953" sheetId="974" state="veryHidden" r:id="rId960"/>
    <sheet name="Kangatang_954" sheetId="975" state="veryHidden" r:id="rId961"/>
    <sheet name="Kangatang_955" sheetId="976" state="veryHidden" r:id="rId962"/>
    <sheet name="Kangatang_956" sheetId="977" state="veryHidden" r:id="rId963"/>
    <sheet name="Kangatang_957" sheetId="978" state="veryHidden" r:id="rId964"/>
    <sheet name="Kangatang_958" sheetId="979" state="veryHidden" r:id="rId965"/>
    <sheet name="Kangatang_959" sheetId="980" state="veryHidden" r:id="rId966"/>
    <sheet name="Kangatang_960" sheetId="981" state="veryHidden" r:id="rId967"/>
    <sheet name="Kangatang_961" sheetId="982" state="veryHidden" r:id="rId968"/>
    <sheet name="Kangatang_962" sheetId="983" state="veryHidden" r:id="rId969"/>
    <sheet name="Kangatang_963" sheetId="984" state="veryHidden" r:id="rId970"/>
    <sheet name="Kangatang_964" sheetId="985" state="veryHidden" r:id="rId971"/>
    <sheet name="Kangatang_965" sheetId="986" state="veryHidden" r:id="rId972"/>
    <sheet name="Kangatang_966" sheetId="987" state="veryHidden" r:id="rId973"/>
    <sheet name="Kangatang_967" sheetId="988" state="veryHidden" r:id="rId974"/>
    <sheet name="Kangatang_968" sheetId="989" state="veryHidden" r:id="rId975"/>
    <sheet name="Kangatang_969" sheetId="990" state="veryHidden" r:id="rId976"/>
    <sheet name="Kangatang_970" sheetId="991" state="veryHidden" r:id="rId977"/>
    <sheet name="Kangatang_971" sheetId="992" state="veryHidden" r:id="rId978"/>
    <sheet name="Kangatang_972" sheetId="993" state="veryHidden" r:id="rId979"/>
    <sheet name="Kangatang_973" sheetId="994" state="veryHidden" r:id="rId980"/>
    <sheet name="Kangatang_974" sheetId="995" state="veryHidden" r:id="rId981"/>
    <sheet name="Kangatang_975" sheetId="996" state="veryHidden" r:id="rId982"/>
    <sheet name="Kangatang_976" sheetId="997" state="veryHidden" r:id="rId983"/>
    <sheet name="Kangatang_977" sheetId="998" state="veryHidden" r:id="rId984"/>
    <sheet name="Kangatang_978" sheetId="999" state="veryHidden" r:id="rId985"/>
    <sheet name="Kangatang_979" sheetId="1000" state="veryHidden" r:id="rId986"/>
    <sheet name="Kangatang_980" sheetId="1001" state="veryHidden" r:id="rId987"/>
    <sheet name="Kangatang_981" sheetId="1002" state="veryHidden" r:id="rId988"/>
    <sheet name="Kangatang_982" sheetId="1003" state="veryHidden" r:id="rId989"/>
    <sheet name="Kangatang_983" sheetId="1004" state="veryHidden" r:id="rId990"/>
    <sheet name="Kangatang_984" sheetId="1005" state="veryHidden" r:id="rId991"/>
    <sheet name="Kangatang_985" sheetId="1006" state="veryHidden" r:id="rId992"/>
    <sheet name="Kangatang_986" sheetId="1007" state="veryHidden" r:id="rId993"/>
    <sheet name="Kangatang_987" sheetId="1008" state="veryHidden" r:id="rId994"/>
    <sheet name="Kangatang_988" sheetId="1009" state="veryHidden" r:id="rId995"/>
    <sheet name="Kangatang_989" sheetId="1010" state="veryHidden" r:id="rId996"/>
    <sheet name="Kangatang_990" sheetId="1011" state="veryHidden" r:id="rId997"/>
    <sheet name="Kangatang_991" sheetId="1012" state="veryHidden" r:id="rId998"/>
    <sheet name="Kangatang_992" sheetId="1013" state="veryHidden" r:id="rId999"/>
    <sheet name="Kangatang_993" sheetId="1014" state="veryHidden" r:id="rId1000"/>
    <sheet name="Kangatang_994" sheetId="1015" state="veryHidden" r:id="rId1001"/>
    <sheet name="Kangatang_995" sheetId="1016" state="veryHidden" r:id="rId1002"/>
    <sheet name="Kangatang_996" sheetId="1017" state="veryHidden" r:id="rId1003"/>
    <sheet name="Kangatang_997" sheetId="1018" state="veryHidden" r:id="rId1004"/>
    <sheet name="Kangatang_998" sheetId="1019" state="veryHidden" r:id="rId1005"/>
    <sheet name="Kangatang_999" sheetId="1020" state="veryHidden" r:id="rId1006"/>
    <sheet name="Kangatang_1000" sheetId="1021" state="veryHidden" r:id="rId1007"/>
    <sheet name="Kangatang_1001" sheetId="1022" state="veryHidden" r:id="rId1008"/>
    <sheet name="Kangatang_1002" sheetId="1023" state="veryHidden" r:id="rId1009"/>
    <sheet name="Kangatang_1003" sheetId="1024" state="veryHidden" r:id="rId1010"/>
    <sheet name="Kangatang_1004" sheetId="1025" state="veryHidden" r:id="rId1011"/>
    <sheet name="Kangatang_1005" sheetId="1026" state="veryHidden" r:id="rId1012"/>
    <sheet name="Kangatang_1006" sheetId="1027" state="veryHidden" r:id="rId1013"/>
    <sheet name="Kangatang_1007" sheetId="1028" state="veryHidden" r:id="rId1014"/>
    <sheet name="Kangatang_1008" sheetId="1029" state="veryHidden" r:id="rId1015"/>
    <sheet name="Kangatang_1009" sheetId="1030" state="veryHidden" r:id="rId1016"/>
    <sheet name="Kangatang_1010" sheetId="1031" state="veryHidden" r:id="rId1017"/>
    <sheet name="Kangatang_1011" sheetId="1032" state="veryHidden" r:id="rId1018"/>
    <sheet name="Kangatang_1012" sheetId="1033" state="veryHidden" r:id="rId1019"/>
    <sheet name="Kangatang_1013" sheetId="1034" state="veryHidden" r:id="rId1020"/>
    <sheet name="Kangatang_1014" sheetId="1035" state="veryHidden" r:id="rId1021"/>
    <sheet name="Kangatang_1015" sheetId="1036" state="veryHidden" r:id="rId1022"/>
    <sheet name="Kangatang_1016" sheetId="1037" state="veryHidden" r:id="rId1023"/>
    <sheet name="Kangatang_1017" sheetId="1038" state="veryHidden" r:id="rId1024"/>
    <sheet name="Kangatang_1018" sheetId="1039" state="veryHidden" r:id="rId1025"/>
    <sheet name="Kangatang_1019" sheetId="1040" state="veryHidden" r:id="rId1026"/>
    <sheet name="Kangatang_1020" sheetId="1041" state="veryHidden" r:id="rId1027"/>
    <sheet name="Kangatang_1021" sheetId="1042" state="veryHidden" r:id="rId1028"/>
    <sheet name="Kangatang_1022" sheetId="1043" state="veryHidden" r:id="rId1029"/>
    <sheet name="Kangatang_1023" sheetId="1044" state="veryHidden" r:id="rId1030"/>
    <sheet name="Kangatang_1024" sheetId="1045" state="veryHidden" r:id="rId1031"/>
    <sheet name="Kangatang_1025" sheetId="1046" state="veryHidden" r:id="rId1032"/>
    <sheet name="Kangatang_1026" sheetId="1047" state="veryHidden" r:id="rId1033"/>
    <sheet name="Kangatang_1027" sheetId="1048" state="veryHidden" r:id="rId1034"/>
    <sheet name="Kangatang_1028" sheetId="1049" state="veryHidden" r:id="rId1035"/>
    <sheet name="Kangatang_1029" sheetId="1050" state="veryHidden" r:id="rId1036"/>
    <sheet name="Kangatang_1030" sheetId="1051" state="veryHidden" r:id="rId1037"/>
    <sheet name="Kangatang_1031" sheetId="1052" state="veryHidden" r:id="rId1038"/>
    <sheet name="Kangatang_1032" sheetId="1053" state="veryHidden" r:id="rId1039"/>
    <sheet name="Kangatang_1033" sheetId="1054" state="veryHidden" r:id="rId1040"/>
    <sheet name="Kangatang_1034" sheetId="1055" state="veryHidden" r:id="rId1041"/>
    <sheet name="Kangatang_1035" sheetId="1056" state="veryHidden" r:id="rId1042"/>
    <sheet name="Kangatang_1036" sheetId="1057" state="veryHidden" r:id="rId1043"/>
    <sheet name="Kangatang_1037" sheetId="1058" state="veryHidden" r:id="rId1044"/>
    <sheet name="Kangatang_1038" sheetId="1059" state="veryHidden" r:id="rId1045"/>
    <sheet name="Kangatang_1039" sheetId="1060" state="veryHidden" r:id="rId1046"/>
    <sheet name="Kangatang_1040" sheetId="1061" state="veryHidden" r:id="rId1047"/>
    <sheet name="Kangatang_1041" sheetId="1062" state="veryHidden" r:id="rId1048"/>
    <sheet name="Kangatang_1042" sheetId="1063" state="veryHidden" r:id="rId1049"/>
    <sheet name="Kangatang_1043" sheetId="1064" state="veryHidden" r:id="rId1050"/>
    <sheet name="Kangatang_1044" sheetId="1065" state="veryHidden" r:id="rId1051"/>
    <sheet name="Kangatang_1045" sheetId="1066" state="veryHidden" r:id="rId1052"/>
    <sheet name="Kangatang_1046" sheetId="1067" state="veryHidden" r:id="rId1053"/>
    <sheet name="Kangatang_1047" sheetId="1068" state="veryHidden" r:id="rId1054"/>
    <sheet name="Kangatang_1048" sheetId="1069" state="veryHidden" r:id="rId1055"/>
    <sheet name="Kangatang_1049" sheetId="1070" state="veryHidden" r:id="rId1056"/>
    <sheet name="Kangatang_1050" sheetId="1071" state="veryHidden" r:id="rId1057"/>
    <sheet name="Kangatang_1051" sheetId="1072" state="veryHidden" r:id="rId1058"/>
    <sheet name="Kangatang_1052" sheetId="1073" state="veryHidden" r:id="rId1059"/>
    <sheet name="Kangatang_1053" sheetId="1074" state="veryHidden" r:id="rId1060"/>
    <sheet name="Kangatang_1054" sheetId="1075" state="veryHidden" r:id="rId1061"/>
    <sheet name="Kangatang_1055" sheetId="1076" state="veryHidden" r:id="rId1062"/>
    <sheet name="Kangatang_1056" sheetId="1077" state="veryHidden" r:id="rId1063"/>
    <sheet name="Kangatang_1057" sheetId="1078" state="veryHidden" r:id="rId1064"/>
    <sheet name="Kangatang_1058" sheetId="1079" state="veryHidden" r:id="rId1065"/>
    <sheet name="Kangatang_1059" sheetId="1080" state="veryHidden" r:id="rId1066"/>
    <sheet name="Kangatang_1060" sheetId="1081" state="veryHidden" r:id="rId1067"/>
    <sheet name="Kangatang_1061" sheetId="1082" state="veryHidden" r:id="rId1068"/>
    <sheet name="Kangatang_1062" sheetId="1083" state="veryHidden" r:id="rId1069"/>
    <sheet name="Kangatang_1063" sheetId="1084" state="veryHidden" r:id="rId1070"/>
    <sheet name="Kangatang_1064" sheetId="1085" state="veryHidden" r:id="rId1071"/>
    <sheet name="Kangatang_1065" sheetId="1086" state="veryHidden" r:id="rId1072"/>
    <sheet name="Kangatang_1066" sheetId="1087" state="veryHidden" r:id="rId1073"/>
    <sheet name="Kangatang_1067" sheetId="1088" state="veryHidden" r:id="rId1074"/>
    <sheet name="Kangatang_1068" sheetId="1089" state="veryHidden" r:id="rId1075"/>
    <sheet name="Kangatang_1069" sheetId="1090" state="veryHidden" r:id="rId1076"/>
    <sheet name="Kangatang_1070" sheetId="1091" state="veryHidden" r:id="rId1077"/>
    <sheet name="Kangatang_1071" sheetId="1092" state="veryHidden" r:id="rId1078"/>
    <sheet name="Kangatang_1072" sheetId="1093" state="veryHidden" r:id="rId1079"/>
    <sheet name="Kangatang_1073" sheetId="1094" state="veryHidden" r:id="rId1080"/>
    <sheet name="Kangatang_1074" sheetId="1095" state="veryHidden" r:id="rId1081"/>
    <sheet name="Kangatang_1075" sheetId="1096" state="veryHidden" r:id="rId1082"/>
    <sheet name="Kangatang_1076" sheetId="1097" state="veryHidden" r:id="rId1083"/>
    <sheet name="Kangatang_1077" sheetId="1098" state="veryHidden" r:id="rId1084"/>
    <sheet name="Kangatang_1078" sheetId="1099" state="veryHidden" r:id="rId1085"/>
    <sheet name="Kangatang_1079" sheetId="1100" state="veryHidden" r:id="rId1086"/>
    <sheet name="Kangatang_1080" sheetId="1101" state="veryHidden" r:id="rId1087"/>
    <sheet name="Kangatang_1081" sheetId="1102" state="veryHidden" r:id="rId1088"/>
    <sheet name="Kangatang_1082" sheetId="1103" state="veryHidden" r:id="rId1089"/>
    <sheet name="Kangatang_1083" sheetId="1104" state="veryHidden" r:id="rId1090"/>
    <sheet name="Kangatang_1084" sheetId="1105" state="veryHidden" r:id="rId1091"/>
    <sheet name="Kangatang_1085" sheetId="1106" state="veryHidden" r:id="rId1092"/>
    <sheet name="Kangatang_1086" sheetId="1107" state="veryHidden" r:id="rId1093"/>
    <sheet name="Kangatang_1087" sheetId="1108" state="veryHidden" r:id="rId1094"/>
    <sheet name="Kangatang_1088" sheetId="1109" state="veryHidden" r:id="rId1095"/>
    <sheet name="Kangatang_1089" sheetId="1110" state="veryHidden" r:id="rId1096"/>
    <sheet name="Kangatang_1090" sheetId="1111" state="veryHidden" r:id="rId1097"/>
    <sheet name="Kangatang_1091" sheetId="1112" state="veryHidden" r:id="rId1098"/>
    <sheet name="Kangatang_1092" sheetId="1113" state="veryHidden" r:id="rId1099"/>
    <sheet name="Kangatang_1093" sheetId="1114" state="veryHidden" r:id="rId1100"/>
    <sheet name="Kangatang_1094" sheetId="1115" state="veryHidden" r:id="rId1101"/>
    <sheet name="Kangatang_1095" sheetId="1116" state="veryHidden" r:id="rId1102"/>
    <sheet name="Kangatang_1096" sheetId="1117" state="veryHidden" r:id="rId1103"/>
    <sheet name="Kangatang_1097" sheetId="1118" state="veryHidden" r:id="rId1104"/>
    <sheet name="Kangatang_1098" sheetId="1119" state="veryHidden" r:id="rId1105"/>
    <sheet name="Kangatang_1099" sheetId="1120" state="veryHidden" r:id="rId1106"/>
    <sheet name="Kangatang_1100" sheetId="1121" state="veryHidden" r:id="rId1107"/>
    <sheet name="Kangatang_1101" sheetId="1122" state="veryHidden" r:id="rId1108"/>
    <sheet name="Kangatang_1102" sheetId="1123" state="veryHidden" r:id="rId1109"/>
    <sheet name="Kangatang_1103" sheetId="1124" state="veryHidden" r:id="rId1110"/>
    <sheet name="Kangatang_1104" sheetId="1125" state="veryHidden" r:id="rId1111"/>
    <sheet name="Kangatang_1105" sheetId="1126" state="veryHidden" r:id="rId1112"/>
    <sheet name="Kangatang_1106" sheetId="1127" state="veryHidden" r:id="rId1113"/>
    <sheet name="Kangatang_1107" sheetId="1128" state="veryHidden" r:id="rId1114"/>
    <sheet name="Kangatang_1108" sheetId="1129" state="veryHidden" r:id="rId1115"/>
    <sheet name="Kangatang_1109" sheetId="1130" state="veryHidden" r:id="rId1116"/>
    <sheet name="Kangatang_1110" sheetId="1131" state="veryHidden" r:id="rId1117"/>
    <sheet name="Kangatang_1111" sheetId="1132" state="veryHidden" r:id="rId1118"/>
    <sheet name="Kangatang_1112" sheetId="1133" state="veryHidden" r:id="rId1119"/>
    <sheet name="Kangatang_1113" sheetId="1134" state="veryHidden" r:id="rId1120"/>
    <sheet name="Kangatang_1114" sheetId="1135" state="veryHidden" r:id="rId1121"/>
    <sheet name="Kangatang_1115" sheetId="1136" state="veryHidden" r:id="rId1122"/>
    <sheet name="Kangatang_1116" sheetId="1137" state="veryHidden" r:id="rId1123"/>
    <sheet name="Kangatang_1117" sheetId="1138" state="veryHidden" r:id="rId1124"/>
    <sheet name="Kangatang_1118" sheetId="1139" state="veryHidden" r:id="rId1125"/>
    <sheet name="Kangatang_1119" sheetId="1140" state="veryHidden" r:id="rId1126"/>
    <sheet name="Kangatang_1120" sheetId="1141" state="veryHidden" r:id="rId1127"/>
    <sheet name="Kangatang_1121" sheetId="1142" state="veryHidden" r:id="rId1128"/>
    <sheet name="Kangatang_1122" sheetId="1143" state="veryHidden" r:id="rId1129"/>
    <sheet name="Kangatang_1123" sheetId="1144" state="veryHidden" r:id="rId1130"/>
    <sheet name="Kangatang_1124" sheetId="1145" state="veryHidden" r:id="rId1131"/>
    <sheet name="Kangatang_1125" sheetId="1146" state="veryHidden" r:id="rId1132"/>
    <sheet name="Kangatang_1126" sheetId="1147" state="veryHidden" r:id="rId1133"/>
    <sheet name="Kangatang_1127" sheetId="1148" state="veryHidden" r:id="rId1134"/>
    <sheet name="Kangatang_1128" sheetId="1149" state="veryHidden" r:id="rId1135"/>
    <sheet name="Kangatang_1129" sheetId="1150" state="veryHidden" r:id="rId1136"/>
    <sheet name="Kangatang_1130" sheetId="1151" state="veryHidden" r:id="rId1137"/>
    <sheet name="Kangatang_1131" sheetId="1152" state="veryHidden" r:id="rId1138"/>
    <sheet name="Kangatang_1132" sheetId="1153" state="veryHidden" r:id="rId1139"/>
    <sheet name="Kangatang_1133" sheetId="1154" state="veryHidden" r:id="rId1140"/>
    <sheet name="Kangatang_1134" sheetId="1155" state="veryHidden" r:id="rId1141"/>
    <sheet name="Kangatang_1135" sheetId="1156" state="veryHidden" r:id="rId1142"/>
    <sheet name="Kangatang_1136" sheetId="1157" state="veryHidden" r:id="rId1143"/>
    <sheet name="Kangatang_1137" sheetId="1158" state="veryHidden" r:id="rId1144"/>
    <sheet name="Kangatang_1138" sheetId="1159" state="veryHidden" r:id="rId1145"/>
    <sheet name="Kangatang_1139" sheetId="1160" state="veryHidden" r:id="rId1146"/>
    <sheet name="Kangatang_1140" sheetId="1161" state="veryHidden" r:id="rId1147"/>
    <sheet name="Kangatang_1141" sheetId="1162" state="veryHidden" r:id="rId1148"/>
    <sheet name="Kangatang_1142" sheetId="1163" state="veryHidden" r:id="rId1149"/>
    <sheet name="Kangatang_1143" sheetId="1164" state="veryHidden" r:id="rId1150"/>
    <sheet name="Kangatang_1144" sheetId="1165" state="veryHidden" r:id="rId1151"/>
    <sheet name="Kangatang_1145" sheetId="1166" state="veryHidden" r:id="rId1152"/>
    <sheet name="Kangatang_1146" sheetId="1167" state="veryHidden" r:id="rId1153"/>
    <sheet name="Kangatang_1147" sheetId="1168" state="veryHidden" r:id="rId1154"/>
    <sheet name="Kangatang_1148" sheetId="1169" state="veryHidden" r:id="rId1155"/>
    <sheet name="Kangatang_1149" sheetId="1170" state="veryHidden" r:id="rId1156"/>
    <sheet name="Kangatang_1150" sheetId="1171" state="veryHidden" r:id="rId1157"/>
    <sheet name="Kangatang_1151" sheetId="1172" state="veryHidden" r:id="rId1158"/>
    <sheet name="Kangatang_1152" sheetId="1173" state="veryHidden" r:id="rId1159"/>
    <sheet name="Kangatang_1153" sheetId="1174" state="veryHidden" r:id="rId1160"/>
    <sheet name="Kangatang_1154" sheetId="1175" state="veryHidden" r:id="rId1161"/>
    <sheet name="Kangatang_1155" sheetId="1176" state="veryHidden" r:id="rId1162"/>
    <sheet name="Kangatang_1156" sheetId="1177" state="veryHidden" r:id="rId1163"/>
    <sheet name="Kangatang_1157" sheetId="1178" state="veryHidden" r:id="rId1164"/>
    <sheet name="Kangatang_1158" sheetId="1179" state="veryHidden" r:id="rId1165"/>
    <sheet name="Kangatang_1159" sheetId="1180" state="veryHidden" r:id="rId1166"/>
    <sheet name="Kangatang_1160" sheetId="1181" state="veryHidden" r:id="rId1167"/>
    <sheet name="Kangatang_1161" sheetId="1182" state="veryHidden" r:id="rId1168"/>
    <sheet name="Kangatang_1162" sheetId="1183" state="veryHidden" r:id="rId1169"/>
    <sheet name="Kangatang_1163" sheetId="1184" state="veryHidden" r:id="rId1170"/>
    <sheet name="Kangatang_1164" sheetId="1185" state="veryHidden" r:id="rId1171"/>
    <sheet name="Kangatang_1165" sheetId="1186" state="veryHidden" r:id="rId1172"/>
    <sheet name="Kangatang_1166" sheetId="1187" state="veryHidden" r:id="rId1173"/>
    <sheet name="Kangatang_1167" sheetId="1188" state="veryHidden" r:id="rId1174"/>
    <sheet name="Kangatang_1168" sheetId="1189" state="veryHidden" r:id="rId1175"/>
    <sheet name="Kangatang_1169" sheetId="1190" state="veryHidden" r:id="rId1176"/>
    <sheet name="Kangatang_1170" sheetId="1191" state="veryHidden" r:id="rId1177"/>
    <sheet name="Kangatang_1171" sheetId="1192" state="veryHidden" r:id="rId1178"/>
    <sheet name="Kangatang_1172" sheetId="1193" state="veryHidden" r:id="rId1179"/>
    <sheet name="Kangatang_1173" sheetId="1194" state="veryHidden" r:id="rId1180"/>
    <sheet name="Kangatang_1174" sheetId="1195" state="veryHidden" r:id="rId1181"/>
    <sheet name="Kangatang_1175" sheetId="1196" state="veryHidden" r:id="rId1182"/>
    <sheet name="Kangatang_1176" sheetId="1197" state="veryHidden" r:id="rId1183"/>
    <sheet name="Kangatang_1177" sheetId="1198" state="veryHidden" r:id="rId1184"/>
    <sheet name="Kangatang_1178" sheetId="1199" state="veryHidden" r:id="rId1185"/>
    <sheet name="Kangatang_1179" sheetId="1200" state="veryHidden" r:id="rId1186"/>
    <sheet name="Kangatang_1180" sheetId="1201" state="veryHidden" r:id="rId1187"/>
    <sheet name="Kangatang_1181" sheetId="1202" state="veryHidden" r:id="rId1188"/>
    <sheet name="Kangatang_1182" sheetId="1203" state="veryHidden" r:id="rId1189"/>
    <sheet name="Kangatang_1183" sheetId="1204" state="veryHidden" r:id="rId1190"/>
    <sheet name="Kangatang_1184" sheetId="1205" state="veryHidden" r:id="rId1191"/>
    <sheet name="Kangatang_1185" sheetId="1206" state="veryHidden" r:id="rId1192"/>
    <sheet name="Kangatang_1186" sheetId="1207" state="veryHidden" r:id="rId1193"/>
    <sheet name="Kangatang_1187" sheetId="1208" state="veryHidden" r:id="rId1194"/>
    <sheet name="Kangatang_1188" sheetId="1209" state="veryHidden" r:id="rId1195"/>
    <sheet name="Kangatang_1189" sheetId="1210" state="veryHidden" r:id="rId1196"/>
    <sheet name="Kangatang_1190" sheetId="1211" state="veryHidden" r:id="rId1197"/>
    <sheet name="Kangatang_1191" sheetId="1212" state="veryHidden" r:id="rId1198"/>
    <sheet name="Kangatang_1192" sheetId="1213" state="veryHidden" r:id="rId1199"/>
    <sheet name="Kangatang_1193" sheetId="1214" state="veryHidden" r:id="rId1200"/>
    <sheet name="Kangatang_1194" sheetId="1215" state="veryHidden" r:id="rId1201"/>
    <sheet name="Kangatang_1195" sheetId="1216" state="veryHidden" r:id="rId1202"/>
    <sheet name="Kangatang_1196" sheetId="1217" state="veryHidden" r:id="rId1203"/>
    <sheet name="Kangatang_1197" sheetId="1218" state="veryHidden" r:id="rId1204"/>
    <sheet name="Kangatang_1198" sheetId="1219" state="veryHidden" r:id="rId1205"/>
    <sheet name="Kangatang_1199" sheetId="1220" state="veryHidden" r:id="rId1206"/>
    <sheet name="Kangatang_1200" sheetId="1221" state="veryHidden" r:id="rId1207"/>
    <sheet name="Kangatang_1201" sheetId="1222" state="veryHidden" r:id="rId1208"/>
    <sheet name="Kangatang_1202" sheetId="1223" state="veryHidden" r:id="rId1209"/>
    <sheet name="Kangatang_1203" sheetId="1224" state="veryHidden" r:id="rId1210"/>
    <sheet name="Kangatang_1204" sheetId="1225" state="veryHidden" r:id="rId1211"/>
    <sheet name="Kangatang_1205" sheetId="1226" state="veryHidden" r:id="rId1212"/>
    <sheet name="Kangatang_1206" sheetId="1227" state="veryHidden" r:id="rId1213"/>
    <sheet name="Kangatang_1207" sheetId="1228" state="veryHidden" r:id="rId1214"/>
    <sheet name="Kangatang_1208" sheetId="1229" state="veryHidden" r:id="rId1215"/>
    <sheet name="Kangatang_1209" sheetId="1230" state="veryHidden" r:id="rId1216"/>
    <sheet name="Kangatang_1210" sheetId="1231" state="veryHidden" r:id="rId1217"/>
    <sheet name="Kangatang_1211" sheetId="1232" state="veryHidden" r:id="rId1218"/>
    <sheet name="Kangatang_1212" sheetId="1233" state="veryHidden" r:id="rId1219"/>
    <sheet name="Kangatang_1213" sheetId="1234" state="veryHidden" r:id="rId1220"/>
    <sheet name="Kangatang_1214" sheetId="1235" state="veryHidden" r:id="rId1221"/>
    <sheet name="Kangatang_1215" sheetId="1236" state="veryHidden" r:id="rId1222"/>
    <sheet name="Kangatang_1216" sheetId="1237" state="veryHidden" r:id="rId1223"/>
    <sheet name="Kangatang_1217" sheetId="1238" state="veryHidden" r:id="rId1224"/>
    <sheet name="Kangatang_1218" sheetId="1239" state="veryHidden" r:id="rId1225"/>
    <sheet name="Kangatang_1219" sheetId="1240" state="veryHidden" r:id="rId1226"/>
    <sheet name="Kangatang_1220" sheetId="1241" state="veryHidden" r:id="rId1227"/>
    <sheet name="Kangatang_1221" sheetId="1242" state="veryHidden" r:id="rId1228"/>
    <sheet name="Kangatang_1222" sheetId="1243" state="veryHidden" r:id="rId1229"/>
    <sheet name="Kangatang_1223" sheetId="1244" state="veryHidden" r:id="rId1230"/>
    <sheet name="Kangatang_1224" sheetId="1245" state="veryHidden" r:id="rId1231"/>
    <sheet name="Kangatang_1225" sheetId="1246" state="veryHidden" r:id="rId1232"/>
    <sheet name="Kangatang_1226" sheetId="1247" state="veryHidden" r:id="rId1233"/>
    <sheet name="Kangatang_1227" sheetId="1248" state="veryHidden" r:id="rId1234"/>
    <sheet name="Kangatang_1228" sheetId="1249" state="veryHidden" r:id="rId1235"/>
    <sheet name="Kangatang_1229" sheetId="1250" state="veryHidden" r:id="rId1236"/>
    <sheet name="Kangatang_1230" sheetId="1251" state="veryHidden" r:id="rId1237"/>
    <sheet name="Kangatang_1231" sheetId="1252" state="veryHidden" r:id="rId1238"/>
    <sheet name="Kangatang_1232" sheetId="1253" state="veryHidden" r:id=""/>
    <sheet name="Kangatang_1233" sheetId="1254" state="veryHidden" r:id=""/>
    <sheet name="Kangatang_1234" sheetId="1255" state="veryHidden" r:id=""/>
    <sheet name="Kangatang_1235" sheetId="1256" state="veryHidden" r:id=""/>
    <sheet name="Kangatang_1236" sheetId="1257" state="veryHidden" r:id=""/>
    <sheet name="Kangatang_1237" sheetId="1258" state="veryHidden" r:id=""/>
    <sheet name="Kangatang_1238" sheetId="1259" state="veryHidden" r:id=""/>
    <sheet name="Kangatang_1239" sheetId="1260" state="veryHidden" r:id=""/>
    <sheet name="Kangatang_1240" sheetId="1261" state="veryHidden" r:id=""/>
    <sheet name="Kangatang_1241" sheetId="1262" state="veryHidden" r:id=""/>
    <sheet name="Kangatang_1242" sheetId="1263" state="veryHidden" r:id=""/>
    <sheet name="Kangatang_1243" sheetId="1264" state="veryHidden" r:id=""/>
    <sheet name="Kangatang_1244" sheetId="1265" state="veryHidden" r:id=""/>
    <sheet name="Kangatang_1245" sheetId="1266" state="veryHidden" r:id=""/>
    <sheet name="Kangatang_1246" sheetId="1267" state="veryHidden" r:id=""/>
    <sheet name="Kangatang_1247" sheetId="1268" state="veryHidden" r:id=""/>
    <sheet name="Kangatang_1248" sheetId="1269" state="veryHidden" r:id=""/>
    <sheet name="Kangatang_1249" sheetId="1270" state="veryHidden" r:id=""/>
    <sheet name="Kangatang_1250" sheetId="1271" state="veryHidden" r:id=""/>
    <sheet name="Kangatang_1251" sheetId="1272" state="veryHidden" r:id=""/>
    <sheet name="Kangatang_1252" sheetId="1273" state="veryHidden" r:id=""/>
    <sheet name="Kangatang_1253" sheetId="1274" state="veryHidden" r:id=""/>
    <sheet name="Kangatang_1254" sheetId="1275" state="veryHidden" r:id=""/>
    <sheet name="Kangatang_1255" sheetId="1276" state="veryHidden" r:id=""/>
    <sheet name="Kangatang_1256" sheetId="1277" state="veryHidden" r:id=""/>
    <sheet name="Kangatang_1257" sheetId="1278" state="veryHidden" r:id=""/>
    <sheet name="Kangatang_1258" sheetId="1279" state="veryHidden" r:id=""/>
    <sheet name="Kangatang_1259" sheetId="1280" state="veryHidden" r:id=""/>
    <sheet name="Kangatang_1260" sheetId="1281" state="veryHidden" r:id=""/>
    <sheet name="Kangatang_1261" sheetId="1282" state="veryHidden" r:id=""/>
    <sheet name="Kangatang_1262" sheetId="1283" state="veryHidden" r:id=""/>
    <sheet name="Kangatang_1263" sheetId="1284" state="veryHidden" r:id=""/>
    <sheet name="Kangatang_1264" sheetId="1285" state="veryHidden" r:id=""/>
    <sheet name="Kangatang_1265" sheetId="1286" state="veryHidden" r:id=""/>
    <sheet name="Kangatang_1266" sheetId="1287" state="veryHidden" r:id=""/>
    <sheet name="Kangatang_1267" sheetId="1288" state="veryHidden" r:id=""/>
    <sheet name="Kangatang_1268" sheetId="1289" state="veryHidden" r:id=""/>
    <sheet name="Kangatang_1269" sheetId="1290" state="veryHidden" r:id=""/>
    <sheet name="Kangatang_1270" sheetId="1291" state="veryHidden" r:id=""/>
    <sheet name="Kangatang_1271" sheetId="1292" state="veryHidden" r:id=""/>
    <sheet name="Kangatang_1272" sheetId="1293" state="veryHidden" r:id=""/>
    <sheet name="Kangatang_1273" sheetId="1294" state="veryHidden" r:id=""/>
    <sheet name="Kangatang_1274" sheetId="1295" state="veryHidden" r:id=""/>
    <sheet name="Kangatang_1275" sheetId="1296" state="veryHidden" r:id=""/>
    <sheet name="Kangatang_1276" sheetId="1297" state="veryHidden" r:id=""/>
    <sheet name="Kangatang_1277" sheetId="1298" state="veryHidden" r:id=""/>
    <sheet name="Kangatang_1278" sheetId="1299" state="veryHidden" r:id=""/>
    <sheet name="Kangatang_1279" sheetId="1300" state="veryHidden" r:id=""/>
    <sheet name="Kangatang_1280" sheetId="1301" state="veryHidden" r:id=""/>
    <sheet name="Kangatang_1281" sheetId="1302" state="veryHidden" r:id=""/>
    <sheet name="Kangatang_1282" sheetId="1303" state="veryHidden" r:id=""/>
    <sheet name="Kangatang_1283" sheetId="1304" state="veryHidden" r:id=""/>
    <sheet name="Kangatang_1284" sheetId="1305" state="veryHidden" r:id=""/>
    <sheet name="Kangatang_1285" sheetId="1306" state="veryHidden" r:id=""/>
    <sheet name="Kangatang_1286" sheetId="1307" state="veryHidden" r:id=""/>
    <sheet name="Kangatang_1287" sheetId="1308" state="veryHidden" r:id=""/>
    <sheet name="Kangatang_1288" sheetId="1309" state="veryHidden" r:id=""/>
    <sheet name="Kangatang_1289" sheetId="1310" state="veryHidden" r:id=""/>
    <sheet name="Kangatang_1290" sheetId="1311" state="veryHidden" r:id=""/>
    <sheet name="Kangatang_1291" sheetId="1312" state="veryHidden" r:id=""/>
    <sheet name="Kangatang_1292" sheetId="1313" state="veryHidden" r:id=""/>
    <sheet name="Kangatang_1293" sheetId="1314" state="veryHidden" r:id=""/>
    <sheet name="Kangatang_1294" sheetId="1315" state="veryHidden" r:id=""/>
    <sheet name="Kangatang_1295" sheetId="1316" state="veryHidden" r:id=""/>
    <sheet name="Kangatang_1296" sheetId="1317" state="veryHidden" r:id=""/>
    <sheet name="Kangatang_1297" sheetId="1318" state="veryHidden" r:id=""/>
    <sheet name="Kangatang_1298" sheetId="1319" state="veryHidden" r:id=""/>
    <sheet name="Kangatang_1299" sheetId="1320" state="veryHidden" r:id=""/>
    <sheet name="Kangatang_1300" sheetId="1321" state="veryHidden" r:id=""/>
    <sheet name="Kangatang_1301" sheetId="1322" state="veryHidden" r:id=""/>
    <sheet name="Kangatang_1302" sheetId="1323" state="veryHidden" r:id=""/>
    <sheet name="Kangatang_1303" sheetId="1324" state="veryHidden" r:id=""/>
    <sheet name="Kangatang_1304" sheetId="1325" state="veryHidden" r:id=""/>
    <sheet name="Kangatang_1305" sheetId="1326" state="veryHidden" r:id=""/>
    <sheet name="Kangatang_1306" sheetId="1327" state="veryHidden" r:id=""/>
    <sheet name="Kangatang_1307" sheetId="1328" state="veryHidden" r:id=""/>
    <sheet name="Kangatang_1308" sheetId="1329" state="veryHidden" r:id=""/>
    <sheet name="Kangatang_1309" sheetId="1330" state="veryHidden" r:id=""/>
    <sheet name="Kangatang_1310" sheetId="1331" state="veryHidden" r:id=""/>
    <sheet name="Kangatang_1311" sheetId="1332" state="veryHidden" r:id=""/>
    <sheet name="Kangatang_1312" sheetId="1333" state="veryHidden" r:id=""/>
    <sheet name="Kangatang_1313" sheetId="1334" state="veryHidden" r:id=""/>
    <sheet name="Kangatang_1314" sheetId="1335" state="veryHidden" r:id=""/>
    <sheet name="Kangatang_1315" sheetId="1336" state="veryHidden" r:id=""/>
    <sheet name="Kangatang_1316" sheetId="1337" state="veryHidden" r:id=""/>
    <sheet name="Kangatang_1317" sheetId="1338" state="veryHidden" r:id=""/>
    <sheet name="Kangatang_1318" sheetId="1339" state="veryHidden" r:id=""/>
    <sheet name="CTCY NQĐH " sheetId="580" r:id="rId1239"/>
    <sheet name="1 CTCY" sheetId="513" r:id="rId1240"/>
    <sheet name="2 NN LN TS" sheetId="514" r:id="rId1241"/>
    <sheet name="3 CN XD" sheetId="515" r:id="rId1242"/>
    <sheet name="4 TM DV" sheetId="516" r:id="rId1243"/>
    <sheet name="5 VT" sheetId="517" r:id="rId1244"/>
    <sheet name="6 KTTT" sheetId="518" r:id="rId1245"/>
    <sheet name="7 LĐTBXH" sheetId="519" r:id="rId1246"/>
    <sheet name="8 TNMT" sheetId="520" r:id="rId1247"/>
    <sheet name="9 DS-KHHGD " sheetId="521" r:id="rId1248"/>
    <sheet name="10 Y TẾ" sheetId="522" r:id="rId1249"/>
    <sheet name="11 GDĐT" sheetId="523" r:id="rId1250"/>
    <sheet name="12 VHTT" sheetId="524" r:id="rId1251"/>
    <sheet name="13 TTTT" sheetId="525" r:id="rId1252"/>
  </sheets>
  <definedNames>
    <definedName name="_xlnm.Print_Titles" localSheetId="1335">'10 Y TẾ'!$5:$7</definedName>
    <definedName name="_xlnm.Print_Titles" localSheetId="1336">'11 GDĐT'!$6:$7</definedName>
    <definedName name="_xlnm.Print_Titles" localSheetId="1337">'12 VHTT'!$5:$7</definedName>
    <definedName name="_xlnm.Print_Titles" localSheetId="1327">'2 NN LN TS'!$6:$8</definedName>
    <definedName name="_xlnm.Print_Titles" localSheetId="1332">'7 LĐTBXH'!$5:$7</definedName>
    <definedName name="_xlnm.Print_Titles" localSheetId="1325">'CTCY NQĐH '!$4:$5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22" l="1"/>
  <c r="I14" i="522"/>
  <c r="J14" i="522"/>
  <c r="H15" i="522"/>
  <c r="I15" i="522"/>
  <c r="J15" i="522"/>
  <c r="M7" i="580"/>
  <c r="N7" i="580"/>
  <c r="J22" i="522"/>
  <c r="I22" i="522"/>
  <c r="H22" i="522"/>
  <c r="H13" i="513"/>
  <c r="M26" i="580"/>
  <c r="H21" i="521"/>
  <c r="I21" i="521"/>
  <c r="J21" i="521"/>
  <c r="J20" i="521"/>
  <c r="I20" i="521"/>
  <c r="H20" i="521"/>
  <c r="N23" i="580"/>
  <c r="M23" i="580"/>
  <c r="F17" i="514"/>
  <c r="W105" i="514"/>
  <c r="W103" i="514"/>
  <c r="W102" i="514"/>
  <c r="T105" i="514"/>
  <c r="T104" i="514"/>
  <c r="T103" i="514"/>
  <c r="T102" i="514"/>
  <c r="Q105" i="514"/>
  <c r="Q103" i="514"/>
  <c r="Q102" i="514"/>
  <c r="N106" i="514"/>
  <c r="N105" i="514"/>
  <c r="N103" i="514"/>
  <c r="N102" i="514"/>
  <c r="O30" i="580" l="1"/>
  <c r="M25" i="580"/>
  <c r="N25" i="580"/>
  <c r="O25" i="580"/>
  <c r="O24" i="580"/>
  <c r="M24" i="580"/>
  <c r="N24" i="580"/>
  <c r="L23" i="580"/>
  <c r="K23" i="580"/>
  <c r="L20" i="580"/>
  <c r="L19" i="580"/>
  <c r="L17" i="580"/>
  <c r="M14" i="580"/>
  <c r="L14" i="580"/>
  <c r="N12" i="580"/>
  <c r="O12" i="580"/>
  <c r="L8" i="580"/>
  <c r="L9" i="580"/>
  <c r="L10" i="580"/>
  <c r="G24" i="513"/>
  <c r="G23" i="513"/>
  <c r="G22" i="513"/>
  <c r="G21" i="513"/>
  <c r="H16" i="513"/>
  <c r="H14" i="513"/>
  <c r="H9" i="513"/>
  <c r="I9" i="513"/>
  <c r="J9" i="513"/>
  <c r="H10" i="513"/>
  <c r="H12" i="513"/>
  <c r="I12" i="513"/>
  <c r="J12" i="513"/>
  <c r="H15" i="513"/>
  <c r="H17" i="513"/>
  <c r="H18" i="513"/>
  <c r="H19" i="513"/>
  <c r="H20" i="513"/>
  <c r="H27" i="513"/>
  <c r="I27" i="513"/>
  <c r="J27" i="513"/>
  <c r="H29" i="513"/>
  <c r="I29" i="513"/>
  <c r="J29" i="513"/>
  <c r="H30" i="513"/>
  <c r="I30" i="513"/>
  <c r="J30" i="513"/>
  <c r="H31" i="513"/>
  <c r="I31" i="513"/>
  <c r="J31" i="513"/>
  <c r="H32" i="513"/>
  <c r="I32" i="513"/>
  <c r="J32" i="513"/>
  <c r="J8" i="513"/>
  <c r="W31" i="514" l="1"/>
  <c r="AE82" i="514"/>
  <c r="AD66" i="514"/>
  <c r="L66" i="514"/>
  <c r="AE86" i="514"/>
  <c r="AF86" i="514"/>
  <c r="AF82" i="514" s="1"/>
  <c r="AD86" i="514"/>
  <c r="AD82" i="514" s="1"/>
  <c r="AF66" i="514"/>
  <c r="AE66" i="514"/>
  <c r="M66" i="514"/>
  <c r="F57" i="514"/>
  <c r="G37" i="514"/>
  <c r="F37" i="514"/>
  <c r="E37" i="514"/>
  <c r="H15" i="514"/>
  <c r="H14" i="514"/>
  <c r="H13" i="514"/>
  <c r="H12" i="514"/>
  <c r="H11" i="514"/>
  <c r="H10" i="514"/>
  <c r="H9" i="514"/>
  <c r="G144" i="514" l="1"/>
  <c r="F144" i="514"/>
  <c r="AF115" i="514"/>
  <c r="AF114" i="514"/>
  <c r="AC116" i="514"/>
  <c r="AC115" i="514"/>
  <c r="AC114" i="514"/>
  <c r="Z116" i="514"/>
  <c r="W116" i="514"/>
  <c r="W115" i="514"/>
  <c r="Z115" i="514" s="1"/>
  <c r="W114" i="514"/>
  <c r="Z114" i="514" s="1"/>
  <c r="T116" i="514"/>
  <c r="T115" i="514"/>
  <c r="T114" i="514"/>
  <c r="Q115" i="514"/>
  <c r="Q117" i="514" s="1"/>
  <c r="Q114" i="514"/>
  <c r="N116" i="514"/>
  <c r="AF117" i="514"/>
  <c r="AE117" i="514"/>
  <c r="AC117" i="514"/>
  <c r="AB117" i="514"/>
  <c r="Y117" i="514"/>
  <c r="V117" i="514"/>
  <c r="S117" i="514"/>
  <c r="P117" i="514"/>
  <c r="N117" i="514"/>
  <c r="M117" i="514"/>
  <c r="AE112" i="514"/>
  <c r="M112" i="514"/>
  <c r="AF111" i="514"/>
  <c r="AE111" i="514"/>
  <c r="AC111" i="514"/>
  <c r="AB111" i="514"/>
  <c r="Z111" i="514"/>
  <c r="Y111" i="514"/>
  <c r="V111" i="514"/>
  <c r="T111" i="514"/>
  <c r="S111" i="514"/>
  <c r="P111" i="514"/>
  <c r="N111" i="514"/>
  <c r="M111" i="514"/>
  <c r="W108" i="514"/>
  <c r="W111" i="514" s="1"/>
  <c r="T108" i="514"/>
  <c r="Q108" i="514"/>
  <c r="Q111" i="514" s="1"/>
  <c r="N108" i="514"/>
  <c r="Z117" i="514" l="1"/>
  <c r="W117" i="514"/>
  <c r="T117" i="514"/>
  <c r="T101" i="514" l="1"/>
  <c r="AF101" i="514" l="1"/>
  <c r="AE101" i="514"/>
  <c r="AC101" i="514"/>
  <c r="AB101" i="514"/>
  <c r="Z101" i="514"/>
  <c r="Y101" i="514"/>
  <c r="W101" i="514"/>
  <c r="V101" i="514"/>
  <c r="S101" i="514"/>
  <c r="Q101" i="514"/>
  <c r="P101" i="514"/>
  <c r="N101" i="514"/>
  <c r="M101" i="514"/>
  <c r="AF96" i="514"/>
  <c r="AE96" i="514"/>
  <c r="AC96" i="514"/>
  <c r="AB96" i="514"/>
  <c r="S95" i="514"/>
  <c r="AF92" i="514"/>
  <c r="AF95" i="514" s="1"/>
  <c r="AE92" i="514"/>
  <c r="AC92" i="514"/>
  <c r="AB92" i="514"/>
  <c r="Z92" i="514"/>
  <c r="Z95" i="514" s="1"/>
  <c r="Y92" i="514"/>
  <c r="Y95" i="514" s="1"/>
  <c r="W92" i="514"/>
  <c r="W95" i="514" s="1"/>
  <c r="V92" i="514"/>
  <c r="V95" i="514" s="1"/>
  <c r="T92" i="514"/>
  <c r="T95" i="514" s="1"/>
  <c r="S92" i="514"/>
  <c r="P92" i="514"/>
  <c r="Q92" i="514"/>
  <c r="AF91" i="514"/>
  <c r="AE91" i="514"/>
  <c r="AC91" i="514"/>
  <c r="AB91" i="514"/>
  <c r="Z91" i="514"/>
  <c r="Y91" i="514"/>
  <c r="V91" i="514"/>
  <c r="W91" i="514"/>
  <c r="L86" i="514"/>
  <c r="AC86" i="514"/>
  <c r="AB86" i="514"/>
  <c r="Z86" i="514"/>
  <c r="Z82" i="514" s="1"/>
  <c r="Z65" i="514" s="1"/>
  <c r="Y86" i="514"/>
  <c r="W86" i="514"/>
  <c r="V86" i="514"/>
  <c r="T86" i="514"/>
  <c r="T82" i="514" s="1"/>
  <c r="T65" i="514" s="1"/>
  <c r="S86" i="514"/>
  <c r="Q86" i="514"/>
  <c r="P86" i="514"/>
  <c r="N86" i="514"/>
  <c r="N82" i="514" s="1"/>
  <c r="N65" i="514" s="1"/>
  <c r="M86" i="514"/>
  <c r="AC82" i="514"/>
  <c r="AC65" i="514" s="1"/>
  <c r="AB82" i="514"/>
  <c r="AB65" i="514" s="1"/>
  <c r="Y82" i="514"/>
  <c r="W82" i="514"/>
  <c r="W65" i="514" s="1"/>
  <c r="V82" i="514"/>
  <c r="V65" i="514" s="1"/>
  <c r="S82" i="514"/>
  <c r="Q82" i="514"/>
  <c r="Q65" i="514" s="1"/>
  <c r="P82" i="514"/>
  <c r="P65" i="514" s="1"/>
  <c r="M82" i="514"/>
  <c r="F82" i="514" s="1"/>
  <c r="AF81" i="514"/>
  <c r="AF78" i="514"/>
  <c r="AC75" i="514"/>
  <c r="T75" i="514"/>
  <c r="AF72" i="514"/>
  <c r="N72" i="514"/>
  <c r="AE69" i="514"/>
  <c r="AF69" i="514"/>
  <c r="M69" i="514"/>
  <c r="N69" i="514"/>
  <c r="AC66" i="514"/>
  <c r="AB66" i="514"/>
  <c r="T66" i="514"/>
  <c r="S66" i="514"/>
  <c r="Q66" i="514"/>
  <c r="P66" i="514"/>
  <c r="N66" i="514"/>
  <c r="AF65" i="514"/>
  <c r="Y65" i="514"/>
  <c r="S65" i="514"/>
  <c r="M65" i="514"/>
  <c r="AF63" i="514"/>
  <c r="AC63" i="514"/>
  <c r="T63" i="514"/>
  <c r="M63" i="514"/>
  <c r="N63" i="514"/>
  <c r="AF55" i="514"/>
  <c r="AF54" i="514" s="1"/>
  <c r="AE55" i="514"/>
  <c r="AE54" i="514" s="1"/>
  <c r="AC55" i="514"/>
  <c r="AB55" i="514"/>
  <c r="Z55" i="514"/>
  <c r="Z54" i="514" s="1"/>
  <c r="Y55" i="514"/>
  <c r="Z53" i="514"/>
  <c r="Y53" i="514"/>
  <c r="W55" i="514"/>
  <c r="W54" i="514" s="1"/>
  <c r="V55" i="514"/>
  <c r="T55" i="514"/>
  <c r="T54" i="514" s="1"/>
  <c r="Q55" i="514"/>
  <c r="S55" i="514"/>
  <c r="S54" i="514" s="1"/>
  <c r="S53" i="514"/>
  <c r="P55" i="514"/>
  <c r="P53" i="514" s="1"/>
  <c r="N55" i="514"/>
  <c r="M55" i="514"/>
  <c r="N53" i="514"/>
  <c r="AF51" i="514"/>
  <c r="AE51" i="514"/>
  <c r="AF50" i="514"/>
  <c r="AF48" i="514" s="1"/>
  <c r="AE50" i="514"/>
  <c r="AE48" i="514" s="1"/>
  <c r="AF49" i="514"/>
  <c r="AE49" i="514"/>
  <c r="AB51" i="514"/>
  <c r="AC50" i="514"/>
  <c r="AB50" i="514"/>
  <c r="AC49" i="514"/>
  <c r="AB49" i="514"/>
  <c r="AB48" i="514" s="1"/>
  <c r="Y51" i="514"/>
  <c r="Z50" i="514"/>
  <c r="Y50" i="514"/>
  <c r="Y48" i="514" s="1"/>
  <c r="Z49" i="514"/>
  <c r="Y49" i="514"/>
  <c r="W51" i="514"/>
  <c r="V51" i="514"/>
  <c r="V50" i="514"/>
  <c r="W49" i="514"/>
  <c r="V49" i="514"/>
  <c r="V48" i="514" s="1"/>
  <c r="T51" i="514"/>
  <c r="S51" i="514"/>
  <c r="T50" i="514"/>
  <c r="S50" i="514"/>
  <c r="T49" i="514"/>
  <c r="T48" i="514" s="1"/>
  <c r="S49" i="514"/>
  <c r="Q51" i="514"/>
  <c r="P51" i="514"/>
  <c r="Q50" i="514"/>
  <c r="P50" i="514"/>
  <c r="Q49" i="514"/>
  <c r="P49" i="514"/>
  <c r="P48" i="514" s="1"/>
  <c r="M49" i="514"/>
  <c r="M48" i="514" s="1"/>
  <c r="N49" i="514"/>
  <c r="M50" i="514"/>
  <c r="N50" i="514"/>
  <c r="M51" i="514"/>
  <c r="N51" i="514"/>
  <c r="W48" i="514"/>
  <c r="S48" i="514"/>
  <c r="Q48" i="514"/>
  <c r="N48" i="514"/>
  <c r="AC47" i="514"/>
  <c r="AC51" i="514" s="1"/>
  <c r="AC48" i="514" s="1"/>
  <c r="Z47" i="514"/>
  <c r="Z51" i="514" s="1"/>
  <c r="W47" i="514"/>
  <c r="Z48" i="514" l="1"/>
  <c r="AC44" i="514"/>
  <c r="AE44" i="514"/>
  <c r="Y44" i="514"/>
  <c r="S44" i="514"/>
  <c r="AC59" i="514"/>
  <c r="AC54" i="514" s="1"/>
  <c r="AC95" i="514"/>
  <c r="W53" i="514"/>
  <c r="Y59" i="514"/>
  <c r="Y54" i="514" s="1"/>
  <c r="AE53" i="514"/>
  <c r="F66" i="514"/>
  <c r="AE95" i="514"/>
  <c r="AB59" i="514"/>
  <c r="AB54" i="514" s="1"/>
  <c r="M59" i="514"/>
  <c r="V54" i="514"/>
  <c r="V59" i="514"/>
  <c r="T53" i="514"/>
  <c r="AF53" i="514"/>
  <c r="F86" i="514"/>
  <c r="AB95" i="514"/>
  <c r="F101" i="514"/>
  <c r="AE65" i="514"/>
  <c r="F65" i="514" s="1"/>
  <c r="AB53" i="514"/>
  <c r="AC53" i="514"/>
  <c r="V53" i="514"/>
  <c r="Q53" i="514"/>
  <c r="P54" i="514"/>
  <c r="M53" i="514"/>
  <c r="P40" i="514"/>
  <c r="P44" i="514" s="1"/>
  <c r="Q40" i="514"/>
  <c r="Q44" i="514" s="1"/>
  <c r="AF40" i="514"/>
  <c r="AF44" i="514" s="1"/>
  <c r="AE40" i="514"/>
  <c r="AE29" i="514" s="1"/>
  <c r="AC40" i="514"/>
  <c r="AB40" i="514"/>
  <c r="AB29" i="514" s="1"/>
  <c r="Z40" i="514"/>
  <c r="Z29" i="514" s="1"/>
  <c r="Z27" i="514" s="1"/>
  <c r="Z20" i="514" s="1"/>
  <c r="Y40" i="514"/>
  <c r="Y29" i="514" s="1"/>
  <c r="Y27" i="514" s="1"/>
  <c r="Y20" i="514" s="1"/>
  <c r="W40" i="514"/>
  <c r="W44" i="514" s="1"/>
  <c r="V40" i="514"/>
  <c r="V29" i="514" s="1"/>
  <c r="V27" i="514" s="1"/>
  <c r="V20" i="514" s="1"/>
  <c r="T40" i="514"/>
  <c r="T44" i="514" s="1"/>
  <c r="S40" i="514"/>
  <c r="S29" i="514" s="1"/>
  <c r="S27" i="514" s="1"/>
  <c r="S20" i="514" s="1"/>
  <c r="P29" i="514"/>
  <c r="P27" i="514" s="1"/>
  <c r="P20" i="514" s="1"/>
  <c r="M40" i="514"/>
  <c r="M44" i="514" s="1"/>
  <c r="N40" i="514"/>
  <c r="N44" i="514" s="1"/>
  <c r="AF39" i="514"/>
  <c r="AE39" i="514"/>
  <c r="W39" i="514"/>
  <c r="V39" i="514"/>
  <c r="F39" i="514" s="1"/>
  <c r="F38" i="514" s="1"/>
  <c r="AC39" i="514"/>
  <c r="AB39" i="514"/>
  <c r="S39" i="514"/>
  <c r="T39" i="514"/>
  <c r="G39" i="514" s="1"/>
  <c r="G38" i="514" s="1"/>
  <c r="V31" i="514"/>
  <c r="AF33" i="514"/>
  <c r="AF24" i="514" s="1"/>
  <c r="AE33" i="514"/>
  <c r="AE24" i="514" s="1"/>
  <c r="AC33" i="514"/>
  <c r="AC30" i="514" s="1"/>
  <c r="AC23" i="514" s="1"/>
  <c r="AB33" i="514"/>
  <c r="Z33" i="514"/>
  <c r="Y33" i="514"/>
  <c r="Y30" i="514" s="1"/>
  <c r="Y23" i="514" s="1"/>
  <c r="W33" i="514"/>
  <c r="W30" i="514" s="1"/>
  <c r="W23" i="514" s="1"/>
  <c r="V33" i="514"/>
  <c r="T33" i="514"/>
  <c r="T30" i="514" s="1"/>
  <c r="T23" i="514" s="1"/>
  <c r="S33" i="514"/>
  <c r="S30" i="514" s="1"/>
  <c r="S23" i="514" s="1"/>
  <c r="N33" i="514"/>
  <c r="N24" i="514" s="1"/>
  <c r="M33" i="514"/>
  <c r="AF30" i="514"/>
  <c r="AE30" i="514"/>
  <c r="AE23" i="514" s="1"/>
  <c r="AF29" i="514"/>
  <c r="AF27" i="514" s="1"/>
  <c r="AF20" i="514" s="1"/>
  <c r="AB30" i="514"/>
  <c r="AC29" i="514"/>
  <c r="AC27" i="514" s="1"/>
  <c r="AC20" i="514" s="1"/>
  <c r="Z30" i="514"/>
  <c r="Z23" i="514" s="1"/>
  <c r="V30" i="514"/>
  <c r="W29" i="514"/>
  <c r="W27" i="514" s="1"/>
  <c r="W20" i="514" s="1"/>
  <c r="Q30" i="514"/>
  <c r="Q23" i="514" s="1"/>
  <c r="P30" i="514"/>
  <c r="P23" i="514" s="1"/>
  <c r="M30" i="514"/>
  <c r="M23" i="514" s="1"/>
  <c r="AF23" i="514"/>
  <c r="AC24" i="514"/>
  <c r="AB24" i="514"/>
  <c r="AB23" i="514"/>
  <c r="Z24" i="514"/>
  <c r="Y24" i="514"/>
  <c r="V24" i="514"/>
  <c r="V23" i="514"/>
  <c r="T24" i="514"/>
  <c r="Q24" i="514"/>
  <c r="P24" i="514"/>
  <c r="M24" i="514"/>
  <c r="AF21" i="514"/>
  <c r="AE21" i="514"/>
  <c r="AC21" i="514"/>
  <c r="AB21" i="514"/>
  <c r="Z21" i="514"/>
  <c r="Y21" i="514"/>
  <c r="W21" i="514"/>
  <c r="V21" i="514"/>
  <c r="T21" i="514"/>
  <c r="S21" i="514"/>
  <c r="Q21" i="514"/>
  <c r="P21" i="514"/>
  <c r="M21" i="514"/>
  <c r="N21" i="514"/>
  <c r="AE17" i="514"/>
  <c r="AC17" i="514"/>
  <c r="AB17" i="514"/>
  <c r="Z17" i="514"/>
  <c r="Y17" i="514"/>
  <c r="W17" i="514"/>
  <c r="V17" i="514"/>
  <c r="T17" i="514"/>
  <c r="S17" i="514"/>
  <c r="Q17" i="514"/>
  <c r="P17" i="514"/>
  <c r="N17" i="514"/>
  <c r="M17" i="514"/>
  <c r="F114" i="514"/>
  <c r="G114" i="514"/>
  <c r="F115" i="514"/>
  <c r="G115" i="514"/>
  <c r="F117" i="514"/>
  <c r="F116" i="514" s="1"/>
  <c r="G117" i="514"/>
  <c r="G116" i="514" s="1"/>
  <c r="F108" i="514"/>
  <c r="G108" i="514"/>
  <c r="F109" i="514"/>
  <c r="G109" i="514"/>
  <c r="F110" i="514"/>
  <c r="G110" i="514"/>
  <c r="F111" i="514"/>
  <c r="G111" i="514"/>
  <c r="F112" i="514"/>
  <c r="G112" i="514"/>
  <c r="F56" i="514"/>
  <c r="G56" i="514"/>
  <c r="G57" i="514"/>
  <c r="F60" i="514"/>
  <c r="G60" i="514"/>
  <c r="F61" i="514"/>
  <c r="G61" i="514"/>
  <c r="F63" i="514"/>
  <c r="G63" i="514"/>
  <c r="F64" i="514"/>
  <c r="G64" i="514"/>
  <c r="G65" i="514"/>
  <c r="G66" i="514"/>
  <c r="F67" i="514"/>
  <c r="G67" i="514"/>
  <c r="F69" i="514"/>
  <c r="G69" i="514"/>
  <c r="G68" i="514" s="1"/>
  <c r="F70" i="514"/>
  <c r="G70" i="514"/>
  <c r="F72" i="514"/>
  <c r="G72" i="514"/>
  <c r="G71" i="514" s="1"/>
  <c r="F73" i="514"/>
  <c r="G73" i="514"/>
  <c r="F75" i="514"/>
  <c r="G75" i="514"/>
  <c r="F76" i="514"/>
  <c r="G76" i="514"/>
  <c r="F77" i="514"/>
  <c r="G77" i="514"/>
  <c r="F78" i="514"/>
  <c r="G78" i="514"/>
  <c r="F79" i="514"/>
  <c r="G79" i="514"/>
  <c r="F80" i="514"/>
  <c r="G80" i="514"/>
  <c r="F81" i="514"/>
  <c r="G81" i="514"/>
  <c r="G82" i="514"/>
  <c r="F83" i="514"/>
  <c r="G83" i="514"/>
  <c r="F85" i="514"/>
  <c r="G85" i="514"/>
  <c r="G86" i="514"/>
  <c r="F87" i="514"/>
  <c r="J16" i="580" s="1"/>
  <c r="G87" i="514"/>
  <c r="K16" i="580" s="1"/>
  <c r="L16" i="580" s="1"/>
  <c r="F88" i="514"/>
  <c r="G88" i="514"/>
  <c r="F89" i="514"/>
  <c r="G89" i="514"/>
  <c r="F91" i="514"/>
  <c r="F90" i="514" s="1"/>
  <c r="G91" i="514"/>
  <c r="G90" i="514" s="1"/>
  <c r="F92" i="514"/>
  <c r="G92" i="514"/>
  <c r="F93" i="514"/>
  <c r="G93" i="514"/>
  <c r="F94" i="514"/>
  <c r="G94" i="514"/>
  <c r="F96" i="514"/>
  <c r="G96" i="514"/>
  <c r="F97" i="514"/>
  <c r="G97" i="514"/>
  <c r="F98" i="514"/>
  <c r="G98" i="514"/>
  <c r="F99" i="514"/>
  <c r="G99" i="514"/>
  <c r="G101" i="514"/>
  <c r="F102" i="514"/>
  <c r="G102" i="514"/>
  <c r="F103" i="514"/>
  <c r="G103" i="514"/>
  <c r="F104" i="514"/>
  <c r="G104" i="514"/>
  <c r="F105" i="514"/>
  <c r="G105" i="514"/>
  <c r="F106" i="514"/>
  <c r="G106" i="514"/>
  <c r="F41" i="514"/>
  <c r="G41" i="514"/>
  <c r="F42" i="514"/>
  <c r="F21" i="514" s="1"/>
  <c r="G42" i="514"/>
  <c r="F43" i="514"/>
  <c r="G43" i="514"/>
  <c r="F49" i="514"/>
  <c r="G49" i="514"/>
  <c r="F50" i="514"/>
  <c r="F46" i="514" s="1"/>
  <c r="G50" i="514"/>
  <c r="G46" i="514" s="1"/>
  <c r="F51" i="514"/>
  <c r="G51" i="514"/>
  <c r="G33" i="514"/>
  <c r="G25" i="514" s="1"/>
  <c r="G24" i="514" s="1"/>
  <c r="F31" i="514"/>
  <c r="G31" i="514"/>
  <c r="G47" i="514" l="1"/>
  <c r="G45" i="514"/>
  <c r="G21" i="514"/>
  <c r="G74" i="514"/>
  <c r="N30" i="514"/>
  <c r="N23" i="514" s="1"/>
  <c r="T29" i="514"/>
  <c r="T27" i="514" s="1"/>
  <c r="T20" i="514" s="1"/>
  <c r="F59" i="514"/>
  <c r="F54" i="514" s="1"/>
  <c r="AB44" i="514"/>
  <c r="Z44" i="514"/>
  <c r="G17" i="514"/>
  <c r="F45" i="514"/>
  <c r="F74" i="514"/>
  <c r="F71" i="514"/>
  <c r="F68" i="514"/>
  <c r="G62" i="514"/>
  <c r="S24" i="514"/>
  <c r="W24" i="514"/>
  <c r="M29" i="514"/>
  <c r="M27" i="514" s="1"/>
  <c r="M20" i="514" s="1"/>
  <c r="Q29" i="514"/>
  <c r="Q27" i="514" s="1"/>
  <c r="Q20" i="514" s="1"/>
  <c r="M54" i="514"/>
  <c r="V44" i="514"/>
  <c r="F62" i="514"/>
  <c r="N29" i="514"/>
  <c r="N27" i="514" s="1"/>
  <c r="N20" i="514" s="1"/>
  <c r="F33" i="514"/>
  <c r="AE27" i="514"/>
  <c r="AE20" i="514" s="1"/>
  <c r="H20" i="514"/>
  <c r="G20" i="514"/>
  <c r="AB27" i="514"/>
  <c r="AB20" i="514" s="1"/>
  <c r="F55" i="514"/>
  <c r="F53" i="514" s="1"/>
  <c r="G55" i="514"/>
  <c r="G53" i="514" s="1"/>
  <c r="F40" i="514"/>
  <c r="F29" i="514" s="1"/>
  <c r="G40" i="514"/>
  <c r="G29" i="514"/>
  <c r="F32" i="514"/>
  <c r="G32" i="514"/>
  <c r="G48" i="514"/>
  <c r="F48" i="514"/>
  <c r="F27" i="514" l="1"/>
  <c r="H33" i="514"/>
  <c r="F25" i="514"/>
  <c r="F24" i="514" s="1"/>
  <c r="G27" i="514"/>
  <c r="F58" i="514"/>
  <c r="G44" i="514"/>
  <c r="G30" i="514"/>
  <c r="G23" i="514" s="1"/>
  <c r="F44" i="514"/>
  <c r="F30" i="514"/>
  <c r="F23" i="514" s="1"/>
  <c r="J15" i="580" l="1"/>
  <c r="F26" i="514"/>
  <c r="G26" i="514"/>
  <c r="K15" i="580"/>
  <c r="L15" i="580" s="1"/>
  <c r="J144" i="514"/>
  <c r="I144" i="514"/>
  <c r="H144" i="514"/>
  <c r="J143" i="514"/>
  <c r="I143" i="514"/>
  <c r="H143" i="514"/>
  <c r="J142" i="514"/>
  <c r="I142" i="514"/>
  <c r="H142" i="514"/>
  <c r="J141" i="514"/>
  <c r="I141" i="514"/>
  <c r="H141" i="514"/>
  <c r="J140" i="514"/>
  <c r="I140" i="514"/>
  <c r="J139" i="514"/>
  <c r="I139" i="514"/>
  <c r="H139" i="514"/>
  <c r="J138" i="514"/>
  <c r="I138" i="514"/>
  <c r="H138" i="514"/>
  <c r="J137" i="514"/>
  <c r="I137" i="514"/>
  <c r="H137" i="514"/>
  <c r="J135" i="514"/>
  <c r="I135" i="514"/>
  <c r="H135" i="514"/>
  <c r="J131" i="514"/>
  <c r="I131" i="514"/>
  <c r="H131" i="514"/>
  <c r="J130" i="514"/>
  <c r="I130" i="514"/>
  <c r="H130" i="514"/>
  <c r="J129" i="514"/>
  <c r="I129" i="514"/>
  <c r="H129" i="514"/>
  <c r="J128" i="514"/>
  <c r="I128" i="514"/>
  <c r="H128" i="514"/>
  <c r="J127" i="514"/>
  <c r="I127" i="514"/>
  <c r="H127" i="514"/>
  <c r="H117" i="514"/>
  <c r="H116" i="514"/>
  <c r="H115" i="514"/>
  <c r="H114" i="514"/>
  <c r="H112" i="514"/>
  <c r="H111" i="514"/>
  <c r="H110" i="514"/>
  <c r="H109" i="514"/>
  <c r="H108" i="514"/>
  <c r="H106" i="514"/>
  <c r="H105" i="514"/>
  <c r="H104" i="514"/>
  <c r="H103" i="514"/>
  <c r="H102" i="514"/>
  <c r="H101" i="514"/>
  <c r="H98" i="514"/>
  <c r="H97" i="514"/>
  <c r="H96" i="514"/>
  <c r="J95" i="514"/>
  <c r="I95" i="514"/>
  <c r="H95" i="514"/>
  <c r="H94" i="514"/>
  <c r="H93" i="514"/>
  <c r="H92" i="514"/>
  <c r="H91" i="514"/>
  <c r="H90" i="514"/>
  <c r="H89" i="514"/>
  <c r="H88" i="514"/>
  <c r="H86" i="514"/>
  <c r="H85" i="514"/>
  <c r="J84" i="514"/>
  <c r="I84" i="514"/>
  <c r="H84" i="514"/>
  <c r="H83" i="514"/>
  <c r="H82" i="514"/>
  <c r="H81" i="514"/>
  <c r="H80" i="514"/>
  <c r="H79" i="514"/>
  <c r="H76" i="514"/>
  <c r="H75" i="514"/>
  <c r="H74" i="514"/>
  <c r="H73" i="514"/>
  <c r="H70" i="514"/>
  <c r="H69" i="514"/>
  <c r="H68" i="514"/>
  <c r="H67" i="514"/>
  <c r="H66" i="514"/>
  <c r="H65" i="514"/>
  <c r="H64" i="514"/>
  <c r="H63" i="514"/>
  <c r="H62" i="514"/>
  <c r="H61" i="514"/>
  <c r="H60" i="514"/>
  <c r="H59" i="514"/>
  <c r="H58" i="514"/>
  <c r="H57" i="514"/>
  <c r="H56" i="514"/>
  <c r="H55" i="514"/>
  <c r="H54" i="514"/>
  <c r="H53" i="514"/>
  <c r="H49" i="514"/>
  <c r="H48" i="514"/>
  <c r="H45" i="514"/>
  <c r="H44" i="514"/>
  <c r="H42" i="514"/>
  <c r="H41" i="514"/>
  <c r="H40" i="514"/>
  <c r="H39" i="514"/>
  <c r="H38" i="514"/>
  <c r="J37" i="514"/>
  <c r="I37" i="514"/>
  <c r="H37" i="514"/>
  <c r="H32" i="514"/>
  <c r="H31" i="514"/>
  <c r="H30" i="514"/>
  <c r="H29" i="514"/>
  <c r="H27" i="514"/>
  <c r="H26" i="514"/>
  <c r="H25" i="514"/>
  <c r="H24" i="514"/>
  <c r="H23" i="514"/>
  <c r="H21" i="514"/>
  <c r="J19" i="514"/>
  <c r="H18" i="514"/>
  <c r="H17" i="514"/>
  <c r="J15" i="514"/>
  <c r="I15" i="514"/>
  <c r="J14" i="514"/>
  <c r="I14" i="514"/>
  <c r="J13" i="514"/>
  <c r="I13" i="514"/>
  <c r="J12" i="514"/>
  <c r="I12" i="514"/>
  <c r="J11" i="514"/>
  <c r="I11" i="514"/>
  <c r="J10" i="514"/>
  <c r="I10" i="514"/>
  <c r="J41" i="522"/>
  <c r="I41" i="522"/>
  <c r="H41" i="522"/>
  <c r="J40" i="522"/>
  <c r="I40" i="522"/>
  <c r="H40" i="522"/>
  <c r="J39" i="522"/>
  <c r="I39" i="522"/>
  <c r="H39" i="522"/>
  <c r="J38" i="522"/>
  <c r="I38" i="522"/>
  <c r="H38" i="522"/>
  <c r="J37" i="522"/>
  <c r="I37" i="522"/>
  <c r="H37" i="522"/>
  <c r="J36" i="522"/>
  <c r="I36" i="522"/>
  <c r="H36" i="522"/>
  <c r="J35" i="522"/>
  <c r="I35" i="522"/>
  <c r="H35" i="522"/>
  <c r="J32" i="522"/>
  <c r="I32" i="522"/>
  <c r="H32" i="522"/>
  <c r="J31" i="522"/>
  <c r="I31" i="522"/>
  <c r="H31" i="522"/>
  <c r="J30" i="522"/>
  <c r="I30" i="522"/>
  <c r="H30" i="522"/>
  <c r="J29" i="522"/>
  <c r="I29" i="522"/>
  <c r="H29" i="522"/>
  <c r="J28" i="522"/>
  <c r="I28" i="522"/>
  <c r="H28" i="522"/>
  <c r="J26" i="522"/>
  <c r="I26" i="522"/>
  <c r="H26" i="522"/>
  <c r="J25" i="522"/>
  <c r="I25" i="522"/>
  <c r="H25" i="522"/>
  <c r="J24" i="522"/>
  <c r="I24" i="522"/>
  <c r="H24" i="522"/>
  <c r="J23" i="522"/>
  <c r="I23" i="522"/>
  <c r="H23" i="522"/>
  <c r="J21" i="522"/>
  <c r="I21" i="522"/>
  <c r="H21" i="522"/>
  <c r="J20" i="522"/>
  <c r="I20" i="522"/>
  <c r="H20" i="522"/>
  <c r="J18" i="522"/>
  <c r="I18" i="522"/>
  <c r="H18" i="522"/>
  <c r="J17" i="522"/>
  <c r="I17" i="522"/>
  <c r="H17" i="522"/>
  <c r="J16" i="522"/>
  <c r="I16" i="522"/>
  <c r="H16" i="522"/>
  <c r="J13" i="522"/>
  <c r="I13" i="522"/>
  <c r="H13" i="522"/>
  <c r="J12" i="522"/>
  <c r="I12" i="522"/>
  <c r="H12" i="522"/>
  <c r="J11" i="522"/>
  <c r="I11" i="522"/>
  <c r="H11" i="522"/>
  <c r="J10" i="522"/>
  <c r="I10" i="522"/>
  <c r="H10" i="522"/>
  <c r="J9" i="522"/>
  <c r="I9" i="522"/>
  <c r="H9" i="522"/>
  <c r="H12" i="517" l="1"/>
  <c r="I12" i="517"/>
  <c r="J12" i="517"/>
  <c r="H13" i="517"/>
  <c r="I13" i="517"/>
  <c r="J13" i="517"/>
  <c r="H14" i="517"/>
  <c r="I14" i="517"/>
  <c r="J14" i="517"/>
  <c r="H15" i="517"/>
  <c r="I15" i="517"/>
  <c r="J15" i="517"/>
  <c r="H17" i="517"/>
  <c r="I17" i="517"/>
  <c r="J17" i="517"/>
  <c r="H18" i="517"/>
  <c r="I18" i="517"/>
  <c r="J18" i="517"/>
  <c r="H19" i="517"/>
  <c r="I19" i="517"/>
  <c r="J19" i="517"/>
  <c r="H20" i="517"/>
  <c r="I20" i="517"/>
  <c r="J20" i="517"/>
  <c r="H21" i="517"/>
  <c r="I21" i="517"/>
  <c r="J21" i="517"/>
  <c r="H22" i="517"/>
  <c r="I22" i="517"/>
  <c r="J22" i="517"/>
  <c r="H23" i="517"/>
  <c r="I23" i="517"/>
  <c r="J23" i="517"/>
  <c r="H24" i="517"/>
  <c r="I24" i="517"/>
  <c r="J24" i="517"/>
  <c r="H9" i="517"/>
  <c r="I9" i="517"/>
  <c r="J9" i="517"/>
  <c r="H10" i="517"/>
  <c r="I10" i="517"/>
  <c r="J10" i="517"/>
  <c r="H11" i="517"/>
  <c r="I11" i="517"/>
  <c r="J11" i="517"/>
  <c r="J8" i="517"/>
  <c r="I8" i="517"/>
  <c r="H8" i="517"/>
  <c r="J56" i="524"/>
  <c r="I56" i="524"/>
  <c r="H56" i="524"/>
  <c r="G57" i="524"/>
  <c r="J57" i="524" s="1"/>
  <c r="F57" i="524"/>
  <c r="I57" i="524" s="1"/>
  <c r="J53" i="524"/>
  <c r="G54" i="524"/>
  <c r="J54" i="524" s="1"/>
  <c r="F54" i="524"/>
  <c r="I54" i="524" s="1"/>
  <c r="G53" i="524"/>
  <c r="F53" i="524"/>
  <c r="H53" i="524" s="1"/>
  <c r="H51" i="524"/>
  <c r="I51" i="524"/>
  <c r="J51" i="524"/>
  <c r="H52" i="524"/>
  <c r="I52" i="524"/>
  <c r="J52" i="524"/>
  <c r="J50" i="524"/>
  <c r="G50" i="524"/>
  <c r="F50" i="524"/>
  <c r="I50" i="524" s="1"/>
  <c r="J47" i="524"/>
  <c r="I47" i="524"/>
  <c r="H47" i="524"/>
  <c r="J46" i="524"/>
  <c r="I46" i="524"/>
  <c r="H46" i="524"/>
  <c r="G48" i="524"/>
  <c r="J48" i="524" s="1"/>
  <c r="F48" i="524"/>
  <c r="H48" i="524" s="1"/>
  <c r="G47" i="524"/>
  <c r="G45" i="524" s="1"/>
  <c r="J45" i="524" s="1"/>
  <c r="F47" i="524"/>
  <c r="F45" i="524" s="1"/>
  <c r="J40" i="524"/>
  <c r="I40" i="524"/>
  <c r="H40" i="524"/>
  <c r="J39" i="524"/>
  <c r="I39" i="524"/>
  <c r="H39" i="524"/>
  <c r="J38" i="524"/>
  <c r="I38" i="524"/>
  <c r="J43" i="524"/>
  <c r="I43" i="524"/>
  <c r="H43" i="524"/>
  <c r="J42" i="524"/>
  <c r="I42" i="524"/>
  <c r="H42" i="524"/>
  <c r="J31" i="524"/>
  <c r="J32" i="524"/>
  <c r="G34" i="524"/>
  <c r="J34" i="524" s="1"/>
  <c r="G33" i="524"/>
  <c r="G25" i="513" s="1"/>
  <c r="J30" i="524"/>
  <c r="I30" i="524"/>
  <c r="F30" i="524"/>
  <c r="G30" i="524"/>
  <c r="J27" i="524"/>
  <c r="J28" i="524"/>
  <c r="J29" i="524"/>
  <c r="J25" i="524"/>
  <c r="J26" i="524"/>
  <c r="G25" i="524"/>
  <c r="G24" i="524"/>
  <c r="J24" i="524" s="1"/>
  <c r="J23" i="524"/>
  <c r="J22" i="524"/>
  <c r="G22" i="524"/>
  <c r="G21" i="524"/>
  <c r="J21" i="524" s="1"/>
  <c r="H18" i="524"/>
  <c r="J20" i="524"/>
  <c r="I20" i="524"/>
  <c r="H20" i="524"/>
  <c r="J18" i="524"/>
  <c r="I18" i="524"/>
  <c r="J17" i="524"/>
  <c r="I17" i="524"/>
  <c r="H17" i="524"/>
  <c r="J15" i="524"/>
  <c r="I15" i="524"/>
  <c r="H15" i="524"/>
  <c r="J13" i="524"/>
  <c r="I13" i="524"/>
  <c r="H13" i="524"/>
  <c r="J12" i="524"/>
  <c r="I12" i="524"/>
  <c r="H12" i="524"/>
  <c r="J11" i="524"/>
  <c r="I11" i="524"/>
  <c r="H11" i="524"/>
  <c r="I45" i="524" l="1"/>
  <c r="H45" i="524"/>
  <c r="H50" i="524"/>
  <c r="H57" i="524"/>
  <c r="I48" i="524"/>
  <c r="H54" i="524"/>
  <c r="J33" i="524"/>
  <c r="I53" i="524"/>
  <c r="J38" i="525"/>
  <c r="I38" i="525"/>
  <c r="H38" i="525"/>
  <c r="J37" i="525"/>
  <c r="I37" i="525"/>
  <c r="H37" i="525"/>
  <c r="J36" i="525"/>
  <c r="I36" i="525"/>
  <c r="H36" i="525"/>
  <c r="J35" i="525"/>
  <c r="I35" i="525"/>
  <c r="J33" i="525"/>
  <c r="I33" i="525"/>
  <c r="H33" i="525"/>
  <c r="J32" i="525"/>
  <c r="I32" i="525"/>
  <c r="H32" i="525"/>
  <c r="J31" i="525"/>
  <c r="I31" i="525"/>
  <c r="H31" i="525"/>
  <c r="J30" i="525"/>
  <c r="I30" i="525"/>
  <c r="H30" i="525"/>
  <c r="J29" i="525"/>
  <c r="I29" i="525"/>
  <c r="H29" i="525"/>
  <c r="J28" i="525"/>
  <c r="I28" i="525"/>
  <c r="H28" i="525"/>
  <c r="J27" i="525"/>
  <c r="I27" i="525"/>
  <c r="H27" i="525"/>
  <c r="J26" i="525"/>
  <c r="I26" i="525"/>
  <c r="H26" i="525"/>
  <c r="J25" i="525"/>
  <c r="I25" i="525"/>
  <c r="H25" i="525"/>
  <c r="J24" i="525"/>
  <c r="I24" i="525"/>
  <c r="H24" i="525"/>
  <c r="J23" i="525"/>
  <c r="I23" i="525"/>
  <c r="H23" i="525"/>
  <c r="J22" i="525"/>
  <c r="I22" i="525"/>
  <c r="H22" i="525"/>
  <c r="J21" i="525"/>
  <c r="I21" i="525"/>
  <c r="H21" i="525"/>
  <c r="J19" i="525"/>
  <c r="I19" i="525"/>
  <c r="H19" i="525"/>
  <c r="J18" i="525"/>
  <c r="I18" i="525"/>
  <c r="H18" i="525"/>
  <c r="J17" i="525"/>
  <c r="I17" i="525"/>
  <c r="H17" i="525"/>
  <c r="J16" i="525"/>
  <c r="I16" i="525"/>
  <c r="H16" i="525"/>
  <c r="J15" i="525"/>
  <c r="I15" i="525"/>
  <c r="H15" i="525"/>
  <c r="J14" i="525"/>
  <c r="I14" i="525"/>
  <c r="H14" i="525"/>
  <c r="J12" i="525"/>
  <c r="I12" i="525"/>
  <c r="H12" i="525"/>
  <c r="J11" i="525"/>
  <c r="I11" i="525"/>
  <c r="H11" i="525"/>
  <c r="J9" i="525"/>
  <c r="I9" i="525"/>
  <c r="H9" i="525"/>
  <c r="J12" i="518"/>
  <c r="J13" i="518"/>
  <c r="I13" i="518"/>
  <c r="H13" i="518"/>
  <c r="I12" i="518"/>
  <c r="H12" i="518"/>
  <c r="J11" i="518"/>
  <c r="I11" i="518"/>
  <c r="H11" i="518"/>
  <c r="J10" i="518"/>
  <c r="I10" i="518"/>
  <c r="H10" i="518"/>
  <c r="J9" i="518"/>
  <c r="I9" i="518"/>
  <c r="J8" i="518"/>
  <c r="I8" i="518"/>
  <c r="H8" i="518"/>
  <c r="J7" i="518"/>
  <c r="I7" i="518"/>
  <c r="H7" i="518"/>
  <c r="F12" i="520"/>
  <c r="G12" i="520"/>
  <c r="J23" i="520"/>
  <c r="I23" i="520"/>
  <c r="H23" i="520"/>
  <c r="J22" i="520"/>
  <c r="I22" i="520"/>
  <c r="H22" i="520"/>
  <c r="J21" i="520"/>
  <c r="I21" i="520"/>
  <c r="H21" i="520"/>
  <c r="J20" i="520"/>
  <c r="I20" i="520"/>
  <c r="H20" i="520"/>
  <c r="J19" i="520"/>
  <c r="I19" i="520"/>
  <c r="H19" i="520"/>
  <c r="J18" i="520"/>
  <c r="I18" i="520"/>
  <c r="H18" i="520"/>
  <c r="J17" i="520"/>
  <c r="I17" i="520"/>
  <c r="H17" i="520"/>
  <c r="J15" i="520"/>
  <c r="I15" i="520"/>
  <c r="H15" i="520"/>
  <c r="J14" i="520"/>
  <c r="I14" i="520"/>
  <c r="H14" i="520"/>
  <c r="H8" i="520"/>
  <c r="I8" i="520"/>
  <c r="J8" i="520"/>
  <c r="H9" i="520"/>
  <c r="H10" i="520"/>
  <c r="I10" i="520"/>
  <c r="J10" i="520"/>
  <c r="H11" i="520"/>
  <c r="I11" i="520"/>
  <c r="J11" i="520"/>
  <c r="H12" i="520"/>
  <c r="J7" i="520"/>
  <c r="I7" i="520"/>
  <c r="H7" i="520"/>
  <c r="O86" i="519"/>
  <c r="R86" i="519" s="1"/>
  <c r="N86" i="519"/>
  <c r="P86" i="519" s="1"/>
  <c r="O85" i="519"/>
  <c r="R85" i="519" s="1"/>
  <c r="N85" i="519"/>
  <c r="Q85" i="519" s="1"/>
  <c r="Q84" i="519"/>
  <c r="O84" i="519"/>
  <c r="R84" i="519" s="1"/>
  <c r="N84" i="519"/>
  <c r="P84" i="519" s="1"/>
  <c r="O83" i="519"/>
  <c r="R83" i="519" s="1"/>
  <c r="N83" i="519"/>
  <c r="Q83" i="519" s="1"/>
  <c r="O82" i="519"/>
  <c r="R82" i="519" s="1"/>
  <c r="N82" i="519"/>
  <c r="P82" i="519" s="1"/>
  <c r="O81" i="519"/>
  <c r="R81" i="519" s="1"/>
  <c r="N81" i="519"/>
  <c r="Q81" i="519" s="1"/>
  <c r="Q80" i="519"/>
  <c r="R80" i="519"/>
  <c r="P80" i="519"/>
  <c r="R79" i="519"/>
  <c r="Q79" i="519"/>
  <c r="O78" i="519"/>
  <c r="R78" i="519" s="1"/>
  <c r="N78" i="519"/>
  <c r="P78" i="519" s="1"/>
  <c r="Q76" i="519"/>
  <c r="O76" i="519"/>
  <c r="R76" i="519" s="1"/>
  <c r="N76" i="519"/>
  <c r="P76" i="519" s="1"/>
  <c r="O75" i="519"/>
  <c r="R75" i="519" s="1"/>
  <c r="N75" i="519"/>
  <c r="Q75" i="519" s="1"/>
  <c r="O74" i="519"/>
  <c r="R74" i="519" s="1"/>
  <c r="N74" i="519"/>
  <c r="P74" i="519" s="1"/>
  <c r="O73" i="519"/>
  <c r="R73" i="519" s="1"/>
  <c r="N73" i="519"/>
  <c r="Q73" i="519" s="1"/>
  <c r="R70" i="519"/>
  <c r="P68" i="519"/>
  <c r="R66" i="519"/>
  <c r="P64" i="519"/>
  <c r="R62" i="519"/>
  <c r="P60" i="519"/>
  <c r="O70" i="519"/>
  <c r="N70" i="519"/>
  <c r="Q70" i="519" s="1"/>
  <c r="R69" i="519"/>
  <c r="P69" i="519"/>
  <c r="R68" i="519"/>
  <c r="Q68" i="519"/>
  <c r="R67" i="519"/>
  <c r="Q67" i="519"/>
  <c r="Q66" i="519"/>
  <c r="O65" i="519"/>
  <c r="R65" i="519" s="1"/>
  <c r="N65" i="519"/>
  <c r="P65" i="519" s="1"/>
  <c r="O64" i="519"/>
  <c r="R64" i="519" s="1"/>
  <c r="N64" i="519"/>
  <c r="Q64" i="519" s="1"/>
  <c r="O63" i="519"/>
  <c r="R63" i="519" s="1"/>
  <c r="N63" i="519"/>
  <c r="Q63" i="519" s="1"/>
  <c r="O62" i="519"/>
  <c r="N62" i="519"/>
  <c r="Q62" i="519" s="1"/>
  <c r="O61" i="519"/>
  <c r="R61" i="519" s="1"/>
  <c r="N61" i="519"/>
  <c r="P61" i="519" s="1"/>
  <c r="O60" i="519"/>
  <c r="R60" i="519" s="1"/>
  <c r="N60" i="519"/>
  <c r="Q60" i="519" s="1"/>
  <c r="R58" i="519"/>
  <c r="Q58" i="519"/>
  <c r="P58" i="519"/>
  <c r="P57" i="519"/>
  <c r="P56" i="519"/>
  <c r="R55" i="519"/>
  <c r="Q54" i="519"/>
  <c r="O57" i="519"/>
  <c r="R57" i="519" s="1"/>
  <c r="N57" i="519"/>
  <c r="Q57" i="519" s="1"/>
  <c r="O56" i="519"/>
  <c r="R56" i="519" s="1"/>
  <c r="N56" i="519"/>
  <c r="Q56" i="519" s="1"/>
  <c r="O55" i="519"/>
  <c r="N55" i="519"/>
  <c r="Q55" i="519" s="1"/>
  <c r="O54" i="519"/>
  <c r="R54" i="519" s="1"/>
  <c r="N54" i="519"/>
  <c r="P54" i="519" s="1"/>
  <c r="R52" i="519"/>
  <c r="Q52" i="519"/>
  <c r="P52" i="519"/>
  <c r="R51" i="519"/>
  <c r="Q51" i="519"/>
  <c r="P51" i="519"/>
  <c r="R50" i="519"/>
  <c r="Q50" i="519"/>
  <c r="P50" i="519"/>
  <c r="R49" i="519"/>
  <c r="Q49" i="519"/>
  <c r="P49" i="519"/>
  <c r="R48" i="519"/>
  <c r="Q48" i="519"/>
  <c r="P48" i="519"/>
  <c r="P47" i="519"/>
  <c r="R46" i="519"/>
  <c r="Q45" i="519"/>
  <c r="R44" i="519"/>
  <c r="Q44" i="519"/>
  <c r="P44" i="519"/>
  <c r="R41" i="519"/>
  <c r="Q41" i="519"/>
  <c r="R40" i="519"/>
  <c r="Q40" i="519"/>
  <c r="P40" i="519"/>
  <c r="P39" i="519"/>
  <c r="O47" i="519"/>
  <c r="R47" i="519" s="1"/>
  <c r="N47" i="519"/>
  <c r="Q47" i="519" s="1"/>
  <c r="O46" i="519"/>
  <c r="N46" i="519"/>
  <c r="Q46" i="519" s="1"/>
  <c r="O45" i="519"/>
  <c r="R45" i="519" s="1"/>
  <c r="N45" i="519"/>
  <c r="O43" i="519"/>
  <c r="R43" i="519" s="1"/>
  <c r="N43" i="519"/>
  <c r="Q43" i="519" s="1"/>
  <c r="O42" i="519"/>
  <c r="R42" i="519" s="1"/>
  <c r="N42" i="519"/>
  <c r="Q42" i="519" s="1"/>
  <c r="O41" i="519"/>
  <c r="N41" i="519"/>
  <c r="P41" i="519" s="1"/>
  <c r="O39" i="519"/>
  <c r="R39" i="519" s="1"/>
  <c r="N39" i="519"/>
  <c r="Q39" i="519" s="1"/>
  <c r="P37" i="519"/>
  <c r="R36" i="519"/>
  <c r="Q36" i="519"/>
  <c r="R34" i="519"/>
  <c r="Q34" i="519"/>
  <c r="O37" i="519"/>
  <c r="R37" i="519" s="1"/>
  <c r="N37" i="519"/>
  <c r="Q37" i="519" s="1"/>
  <c r="O35" i="519"/>
  <c r="R35" i="519" s="1"/>
  <c r="N35" i="519"/>
  <c r="Q35" i="519" s="1"/>
  <c r="O34" i="519"/>
  <c r="N34" i="519"/>
  <c r="P34" i="519" s="1"/>
  <c r="R32" i="519"/>
  <c r="Q32" i="519"/>
  <c r="P32" i="519"/>
  <c r="R31" i="519"/>
  <c r="Q31" i="519"/>
  <c r="P31" i="519"/>
  <c r="R30" i="519"/>
  <c r="Q30" i="519"/>
  <c r="P30" i="519"/>
  <c r="R29" i="519"/>
  <c r="Q29" i="519"/>
  <c r="P29" i="519"/>
  <c r="R28" i="519"/>
  <c r="Q28" i="519"/>
  <c r="P28" i="519"/>
  <c r="R27" i="519"/>
  <c r="Q27" i="519"/>
  <c r="P27" i="519"/>
  <c r="R26" i="519"/>
  <c r="Q26" i="519"/>
  <c r="P26" i="519"/>
  <c r="R25" i="519"/>
  <c r="Q25" i="519"/>
  <c r="P25" i="519"/>
  <c r="R24" i="519"/>
  <c r="Q24" i="519"/>
  <c r="P24" i="519"/>
  <c r="R23" i="519"/>
  <c r="Q23" i="519"/>
  <c r="P23" i="519"/>
  <c r="P18" i="519"/>
  <c r="Q18" i="519"/>
  <c r="R18" i="519"/>
  <c r="R9" i="519"/>
  <c r="Q9" i="519"/>
  <c r="P9" i="519"/>
  <c r="Q19" i="519"/>
  <c r="R14" i="519"/>
  <c r="Q14" i="519"/>
  <c r="P14" i="519"/>
  <c r="Q12" i="519"/>
  <c r="P12" i="519"/>
  <c r="N20" i="519"/>
  <c r="Q20" i="519" s="1"/>
  <c r="N19" i="519"/>
  <c r="P19" i="519" s="1"/>
  <c r="N16" i="519"/>
  <c r="N17" i="519" s="1"/>
  <c r="O13" i="519"/>
  <c r="R13" i="519" s="1"/>
  <c r="N13" i="519"/>
  <c r="Q13" i="519" s="1"/>
  <c r="O12" i="519"/>
  <c r="R12" i="519" s="1"/>
  <c r="N12" i="519"/>
  <c r="N15" i="519" s="1"/>
  <c r="O11" i="519"/>
  <c r="R11" i="519" s="1"/>
  <c r="N11" i="519"/>
  <c r="Q11" i="519" s="1"/>
  <c r="AM20" i="519"/>
  <c r="AL20" i="519"/>
  <c r="AJ20" i="519"/>
  <c r="AI20" i="519"/>
  <c r="AG20" i="519"/>
  <c r="AF20" i="519"/>
  <c r="AD20" i="519"/>
  <c r="AC20" i="519"/>
  <c r="AA20" i="519"/>
  <c r="Z20" i="519"/>
  <c r="Y20" i="519"/>
  <c r="X20" i="519"/>
  <c r="W20" i="519"/>
  <c r="U20" i="519"/>
  <c r="T20" i="519"/>
  <c r="AN19" i="519"/>
  <c r="AN20" i="519" s="1"/>
  <c r="AK19" i="519"/>
  <c r="AK20" i="519" s="1"/>
  <c r="AH19" i="519"/>
  <c r="AH20" i="519" s="1"/>
  <c r="AE19" i="519"/>
  <c r="AE20" i="519" s="1"/>
  <c r="AB19" i="519"/>
  <c r="AB20" i="519" s="1"/>
  <c r="Y19" i="519"/>
  <c r="V19" i="519"/>
  <c r="V20" i="519" s="1"/>
  <c r="T18" i="519"/>
  <c r="AM17" i="519"/>
  <c r="AL17" i="519"/>
  <c r="AJ17" i="519"/>
  <c r="AI17" i="519"/>
  <c r="AG17" i="519"/>
  <c r="AF17" i="519"/>
  <c r="AD17" i="519"/>
  <c r="AC17" i="519"/>
  <c r="AA17" i="519"/>
  <c r="Z17" i="519"/>
  <c r="X17" i="519"/>
  <c r="W17" i="519"/>
  <c r="U17" i="519"/>
  <c r="T17" i="519"/>
  <c r="Y16" i="519"/>
  <c r="Y17" i="519" s="1"/>
  <c r="V16" i="519"/>
  <c r="V17" i="519" s="1"/>
  <c r="AM15" i="519"/>
  <c r="AN18" i="519" s="1"/>
  <c r="AL15" i="519"/>
  <c r="AK15" i="519"/>
  <c r="AJ15" i="519"/>
  <c r="AK18" i="519" s="1"/>
  <c r="AI15" i="519"/>
  <c r="AG15" i="519"/>
  <c r="AF15" i="519"/>
  <c r="AE15" i="519"/>
  <c r="AD15" i="519"/>
  <c r="AE18" i="519" s="1"/>
  <c r="AC15" i="519"/>
  <c r="AA15" i="519"/>
  <c r="Z15" i="519"/>
  <c r="Y15" i="519"/>
  <c r="X15" i="519"/>
  <c r="W15" i="519"/>
  <c r="U15" i="519"/>
  <c r="V18" i="519" s="1"/>
  <c r="AN12" i="519"/>
  <c r="AN15" i="519" s="1"/>
  <c r="AN17" i="519"/>
  <c r="AK17" i="519"/>
  <c r="AH15" i="519"/>
  <c r="AE17" i="519"/>
  <c r="AB15" i="519"/>
  <c r="V15" i="519"/>
  <c r="Q15" i="519" l="1"/>
  <c r="P15" i="519"/>
  <c r="P17" i="519"/>
  <c r="Q17" i="519"/>
  <c r="Q61" i="519"/>
  <c r="O15" i="519"/>
  <c r="R15" i="519" s="1"/>
  <c r="Q65" i="519"/>
  <c r="P11" i="519"/>
  <c r="P16" i="519"/>
  <c r="P43" i="519"/>
  <c r="P63" i="519"/>
  <c r="P67" i="519"/>
  <c r="Q69" i="519"/>
  <c r="O16" i="519"/>
  <c r="O19" i="519"/>
  <c r="Q16" i="519"/>
  <c r="P20" i="519"/>
  <c r="P35" i="519"/>
  <c r="P42" i="519"/>
  <c r="P55" i="519"/>
  <c r="P62" i="519"/>
  <c r="P66" i="519"/>
  <c r="P70" i="519"/>
  <c r="Q74" i="519"/>
  <c r="Q82" i="519"/>
  <c r="Q86" i="519"/>
  <c r="Q78" i="519"/>
  <c r="P73" i="519"/>
  <c r="P75" i="519"/>
  <c r="P79" i="519"/>
  <c r="P81" i="519"/>
  <c r="P83" i="519"/>
  <c r="P85" i="519"/>
  <c r="P13" i="519"/>
  <c r="AB17" i="519"/>
  <c r="AH17" i="519"/>
  <c r="G32" i="523"/>
  <c r="F32" i="523"/>
  <c r="G29" i="523"/>
  <c r="F29" i="523"/>
  <c r="O20" i="519" l="1"/>
  <c r="R20" i="519" s="1"/>
  <c r="R19" i="519"/>
  <c r="R16" i="519"/>
  <c r="O17" i="519"/>
  <c r="R17" i="519" s="1"/>
  <c r="G34" i="523"/>
  <c r="F34" i="523"/>
  <c r="G31" i="523"/>
  <c r="F31" i="523"/>
  <c r="G28" i="523"/>
  <c r="F28" i="523"/>
  <c r="G58" i="523"/>
  <c r="F58" i="523"/>
  <c r="G56" i="523"/>
  <c r="F56" i="523"/>
  <c r="G54" i="523"/>
  <c r="F54" i="523"/>
  <c r="G52" i="523"/>
  <c r="F52" i="523"/>
  <c r="I80" i="523" l="1"/>
  <c r="I79" i="523"/>
  <c r="H79" i="523"/>
  <c r="J78" i="523"/>
  <c r="I78" i="523"/>
  <c r="H78" i="523"/>
  <c r="J77" i="523"/>
  <c r="I77" i="523"/>
  <c r="H77" i="523"/>
  <c r="J76" i="523"/>
  <c r="I76" i="523"/>
  <c r="H76" i="523"/>
  <c r="J75" i="523"/>
  <c r="I75" i="523"/>
  <c r="H75" i="523"/>
  <c r="J74" i="523"/>
  <c r="I74" i="523"/>
  <c r="H74" i="523"/>
  <c r="J73" i="523"/>
  <c r="I73" i="523"/>
  <c r="H73" i="523"/>
  <c r="J72" i="523"/>
  <c r="I72" i="523"/>
  <c r="H72" i="523"/>
  <c r="J71" i="523"/>
  <c r="I71" i="523"/>
  <c r="H71" i="523"/>
  <c r="J69" i="523"/>
  <c r="I69" i="523"/>
  <c r="H69" i="523"/>
  <c r="J68" i="523"/>
  <c r="I68" i="523"/>
  <c r="J67" i="523"/>
  <c r="I67" i="523"/>
  <c r="H67" i="523"/>
  <c r="J65" i="523"/>
  <c r="I65" i="523"/>
  <c r="H65" i="523"/>
  <c r="J64" i="523"/>
  <c r="I64" i="523"/>
  <c r="J63" i="523"/>
  <c r="I63" i="523"/>
  <c r="H63" i="523"/>
  <c r="J60" i="523"/>
  <c r="G80" i="523"/>
  <c r="J80" i="523" s="1"/>
  <c r="G79" i="523"/>
  <c r="J79" i="523" s="1"/>
  <c r="G78" i="523"/>
  <c r="AF80" i="523"/>
  <c r="AC80" i="523"/>
  <c r="Z80" i="523"/>
  <c r="W80" i="523"/>
  <c r="T80" i="523"/>
  <c r="Q80" i="523"/>
  <c r="N80" i="523"/>
  <c r="AC79" i="523"/>
  <c r="S79" i="523"/>
  <c r="T79" i="523" s="1"/>
  <c r="Q79" i="523"/>
  <c r="P79" i="523"/>
  <c r="M79" i="523"/>
  <c r="N79" i="523" s="1"/>
  <c r="AF78" i="523"/>
  <c r="G68" i="523"/>
  <c r="F68" i="523"/>
  <c r="H68" i="523" s="1"/>
  <c r="G66" i="523"/>
  <c r="J66" i="523" s="1"/>
  <c r="F66" i="523"/>
  <c r="I66" i="523" s="1"/>
  <c r="G64" i="523"/>
  <c r="F64" i="523"/>
  <c r="H64" i="523" s="1"/>
  <c r="AF62" i="523"/>
  <c r="AE62" i="523"/>
  <c r="AC62" i="523"/>
  <c r="AB62" i="523"/>
  <c r="Z62" i="523"/>
  <c r="Y62" i="523"/>
  <c r="W62" i="523"/>
  <c r="V62" i="523"/>
  <c r="T62" i="523"/>
  <c r="S62" i="523"/>
  <c r="Q62" i="523"/>
  <c r="P62" i="523"/>
  <c r="N62" i="523"/>
  <c r="M62" i="523"/>
  <c r="G60" i="523"/>
  <c r="F60" i="523"/>
  <c r="I60" i="523" s="1"/>
  <c r="G59" i="523"/>
  <c r="J59" i="523" s="1"/>
  <c r="F59" i="523"/>
  <c r="H59" i="523" s="1"/>
  <c r="H52" i="523"/>
  <c r="I52" i="523"/>
  <c r="J52" i="523"/>
  <c r="H54" i="523"/>
  <c r="I54" i="523"/>
  <c r="J54" i="523"/>
  <c r="H56" i="523"/>
  <c r="I56" i="523"/>
  <c r="J56" i="523"/>
  <c r="F55" i="523"/>
  <c r="H55" i="523" s="1"/>
  <c r="G53" i="523"/>
  <c r="J53" i="523" s="1"/>
  <c r="Y50" i="523"/>
  <c r="M50" i="523"/>
  <c r="M48" i="523"/>
  <c r="N48" i="523"/>
  <c r="O48" i="523"/>
  <c r="P48" i="523"/>
  <c r="Q48" i="523"/>
  <c r="R48" i="523"/>
  <c r="S48" i="523"/>
  <c r="T48" i="523"/>
  <c r="U48" i="523"/>
  <c r="V48" i="523"/>
  <c r="W48" i="523"/>
  <c r="X48" i="523"/>
  <c r="Y48" i="523"/>
  <c r="Z48" i="523"/>
  <c r="AA48" i="523"/>
  <c r="AB48" i="523"/>
  <c r="AC48" i="523"/>
  <c r="AD48" i="523"/>
  <c r="AE48" i="523"/>
  <c r="AF48" i="523"/>
  <c r="L48" i="523"/>
  <c r="G49" i="523"/>
  <c r="J49" i="523" s="1"/>
  <c r="F49" i="523"/>
  <c r="H49" i="523" s="1"/>
  <c r="I45" i="523"/>
  <c r="J44" i="523"/>
  <c r="G45" i="523"/>
  <c r="J45" i="523" s="1"/>
  <c r="F45" i="523"/>
  <c r="H45" i="523" s="1"/>
  <c r="G44" i="523"/>
  <c r="G57" i="523" s="1"/>
  <c r="J57" i="523" s="1"/>
  <c r="F44" i="523"/>
  <c r="G43" i="523"/>
  <c r="J43" i="523" s="1"/>
  <c r="F43" i="523"/>
  <c r="F53" i="523" s="1"/>
  <c r="G42" i="523"/>
  <c r="G51" i="523" s="1"/>
  <c r="J51" i="523" s="1"/>
  <c r="F42" i="523"/>
  <c r="F41" i="523" s="1"/>
  <c r="H41" i="523" s="1"/>
  <c r="AF41" i="523"/>
  <c r="AF50" i="523" s="1"/>
  <c r="AE41" i="523"/>
  <c r="AE50" i="523" s="1"/>
  <c r="AC41" i="523"/>
  <c r="AC50" i="523" s="1"/>
  <c r="AB41" i="523"/>
  <c r="AB50" i="523" s="1"/>
  <c r="Z41" i="523"/>
  <c r="Z50" i="523" s="1"/>
  <c r="Y41" i="523"/>
  <c r="W41" i="523"/>
  <c r="W50" i="523" s="1"/>
  <c r="V41" i="523"/>
  <c r="V50" i="523" s="1"/>
  <c r="T41" i="523"/>
  <c r="T50" i="523" s="1"/>
  <c r="S41" i="523"/>
  <c r="S50" i="523" s="1"/>
  <c r="Q41" i="523"/>
  <c r="Q50" i="523" s="1"/>
  <c r="P41" i="523"/>
  <c r="P50" i="523" s="1"/>
  <c r="N41" i="523"/>
  <c r="N50" i="523" s="1"/>
  <c r="M41" i="523"/>
  <c r="J34" i="523"/>
  <c r="J32" i="523"/>
  <c r="H32" i="523"/>
  <c r="I29" i="523"/>
  <c r="J28" i="523"/>
  <c r="N35" i="523"/>
  <c r="M35" i="523"/>
  <c r="F35" i="523" s="1"/>
  <c r="F26" i="523" s="1"/>
  <c r="AF36" i="523"/>
  <c r="AE36" i="523"/>
  <c r="AC36" i="523"/>
  <c r="AB36" i="523"/>
  <c r="Z36" i="523"/>
  <c r="Y36" i="523"/>
  <c r="W36" i="523"/>
  <c r="V36" i="523"/>
  <c r="T36" i="523"/>
  <c r="S36" i="523"/>
  <c r="Q36" i="523"/>
  <c r="P36" i="523"/>
  <c r="M36" i="523"/>
  <c r="AF33" i="523"/>
  <c r="AE33" i="523"/>
  <c r="AC33" i="523"/>
  <c r="AB33" i="523"/>
  <c r="Z33" i="523"/>
  <c r="Y33" i="523"/>
  <c r="W33" i="523"/>
  <c r="V33" i="523"/>
  <c r="T33" i="523"/>
  <c r="S33" i="523"/>
  <c r="Q33" i="523"/>
  <c r="P33" i="523"/>
  <c r="N33" i="523"/>
  <c r="M33" i="523"/>
  <c r="AF30" i="523"/>
  <c r="AE30" i="523"/>
  <c r="AC30" i="523"/>
  <c r="AB30" i="523"/>
  <c r="Z30" i="523"/>
  <c r="Y30" i="523"/>
  <c r="W30" i="523"/>
  <c r="V30" i="523"/>
  <c r="T30" i="523"/>
  <c r="S30" i="523"/>
  <c r="Q30" i="523"/>
  <c r="P30" i="523"/>
  <c r="N30" i="523"/>
  <c r="M30" i="523"/>
  <c r="AF26" i="523"/>
  <c r="AF27" i="523" s="1"/>
  <c r="AE26" i="523"/>
  <c r="AF25" i="523"/>
  <c r="AE25" i="523"/>
  <c r="AC26" i="523"/>
  <c r="AB26" i="523"/>
  <c r="AC25" i="523"/>
  <c r="AB25" i="523"/>
  <c r="Z26" i="523"/>
  <c r="Z27" i="523" s="1"/>
  <c r="Y26" i="523"/>
  <c r="Z25" i="523"/>
  <c r="Y25" i="523"/>
  <c r="W26" i="523"/>
  <c r="V26" i="523"/>
  <c r="W25" i="523"/>
  <c r="V25" i="523"/>
  <c r="T26" i="523"/>
  <c r="S26" i="523"/>
  <c r="T25" i="523"/>
  <c r="S25" i="523"/>
  <c r="Q26" i="523"/>
  <c r="P26" i="523"/>
  <c r="Q25" i="523"/>
  <c r="P25" i="523"/>
  <c r="M26" i="523"/>
  <c r="N25" i="523"/>
  <c r="M25" i="523"/>
  <c r="I35" i="523"/>
  <c r="I34" i="523"/>
  <c r="I32" i="523"/>
  <c r="J31" i="523"/>
  <c r="I31" i="523"/>
  <c r="J29" i="523"/>
  <c r="H29" i="523"/>
  <c r="G25" i="523"/>
  <c r="J25" i="523" s="1"/>
  <c r="H28" i="523"/>
  <c r="J24" i="523"/>
  <c r="I24" i="523"/>
  <c r="H24" i="523"/>
  <c r="J23" i="523"/>
  <c r="I23" i="523"/>
  <c r="H23" i="523"/>
  <c r="J21" i="523"/>
  <c r="I21" i="523"/>
  <c r="H21" i="523"/>
  <c r="J20" i="523"/>
  <c r="I20" i="523"/>
  <c r="H20" i="523"/>
  <c r="G18" i="523"/>
  <c r="J18" i="523" s="1"/>
  <c r="F18" i="523"/>
  <c r="I18" i="523" s="1"/>
  <c r="G17" i="523"/>
  <c r="J17" i="523" s="1"/>
  <c r="F17" i="523"/>
  <c r="I17" i="523" s="1"/>
  <c r="G16" i="523"/>
  <c r="J16" i="523" s="1"/>
  <c r="F16" i="523"/>
  <c r="H16" i="523" s="1"/>
  <c r="G14" i="523"/>
  <c r="J14" i="523" s="1"/>
  <c r="F14" i="523"/>
  <c r="I14" i="523" s="1"/>
  <c r="G13" i="523"/>
  <c r="F13" i="523"/>
  <c r="I13" i="523" s="1"/>
  <c r="F11" i="523"/>
  <c r="I11" i="523" s="1"/>
  <c r="G11" i="523"/>
  <c r="J11" i="523" s="1"/>
  <c r="G10" i="523"/>
  <c r="J10" i="523" s="1"/>
  <c r="F10" i="523"/>
  <c r="I10" i="523" s="1"/>
  <c r="AF15" i="523"/>
  <c r="AE15" i="523"/>
  <c r="AC15" i="523"/>
  <c r="AB15" i="523"/>
  <c r="Z15" i="523"/>
  <c r="Y15" i="523"/>
  <c r="W15" i="523"/>
  <c r="V15" i="523"/>
  <c r="T15" i="523"/>
  <c r="S15" i="523"/>
  <c r="Q15" i="523"/>
  <c r="P15" i="523"/>
  <c r="N15" i="523"/>
  <c r="M15" i="523"/>
  <c r="AF12" i="523"/>
  <c r="AE12" i="523"/>
  <c r="AC12" i="523"/>
  <c r="AB12" i="523"/>
  <c r="Z12" i="523"/>
  <c r="Y12" i="523"/>
  <c r="W12" i="523"/>
  <c r="V12" i="523"/>
  <c r="T12" i="523"/>
  <c r="S12" i="523"/>
  <c r="Q12" i="523"/>
  <c r="P12" i="523"/>
  <c r="AF9" i="523"/>
  <c r="AF8" i="523" s="1"/>
  <c r="AE9" i="523"/>
  <c r="AE8" i="523" s="1"/>
  <c r="AC9" i="523"/>
  <c r="AC8" i="523" s="1"/>
  <c r="AB9" i="523"/>
  <c r="AB8" i="523" s="1"/>
  <c r="Z9" i="523"/>
  <c r="Z8" i="523" s="1"/>
  <c r="Y9" i="523"/>
  <c r="Y8" i="523" s="1"/>
  <c r="W9" i="523"/>
  <c r="W8" i="523" s="1"/>
  <c r="V9" i="523"/>
  <c r="V8" i="523" s="1"/>
  <c r="T9" i="523"/>
  <c r="T8" i="523" s="1"/>
  <c r="S9" i="523"/>
  <c r="Q9" i="523"/>
  <c r="P9" i="523"/>
  <c r="N12" i="523"/>
  <c r="M12" i="523"/>
  <c r="N9" i="523"/>
  <c r="M9" i="523"/>
  <c r="I33" i="515"/>
  <c r="H31" i="515"/>
  <c r="J30" i="515"/>
  <c r="I29" i="515"/>
  <c r="H27" i="515"/>
  <c r="J26" i="515"/>
  <c r="I25" i="515"/>
  <c r="H23" i="515"/>
  <c r="J22" i="515"/>
  <c r="I21" i="515"/>
  <c r="H19" i="515"/>
  <c r="J16" i="515"/>
  <c r="I16" i="515"/>
  <c r="H16" i="515"/>
  <c r="J15" i="515"/>
  <c r="I15" i="515"/>
  <c r="H15" i="515"/>
  <c r="J14" i="515"/>
  <c r="I14" i="515"/>
  <c r="H14" i="515"/>
  <c r="J13" i="515"/>
  <c r="I13" i="515"/>
  <c r="H13" i="515"/>
  <c r="J12" i="515"/>
  <c r="I12" i="515"/>
  <c r="H12" i="515"/>
  <c r="J11" i="515"/>
  <c r="I11" i="515"/>
  <c r="H11" i="515"/>
  <c r="J10" i="515"/>
  <c r="I10" i="515"/>
  <c r="H10" i="515"/>
  <c r="J9" i="515"/>
  <c r="I9" i="515"/>
  <c r="H9" i="515"/>
  <c r="J8" i="515"/>
  <c r="I8" i="515"/>
  <c r="H8" i="515"/>
  <c r="F19" i="515"/>
  <c r="I19" i="515" s="1"/>
  <c r="G19" i="515"/>
  <c r="J19" i="515" s="1"/>
  <c r="F20" i="515"/>
  <c r="H20" i="515" s="1"/>
  <c r="G20" i="515"/>
  <c r="J20" i="515" s="1"/>
  <c r="F21" i="515"/>
  <c r="H21" i="515" s="1"/>
  <c r="G21" i="515"/>
  <c r="J21" i="515" s="1"/>
  <c r="F22" i="515"/>
  <c r="I22" i="515" s="1"/>
  <c r="G22" i="515"/>
  <c r="F23" i="515"/>
  <c r="I23" i="515" s="1"/>
  <c r="G23" i="515"/>
  <c r="J23" i="515" s="1"/>
  <c r="F24" i="515"/>
  <c r="H24" i="515" s="1"/>
  <c r="G24" i="515"/>
  <c r="J24" i="515" s="1"/>
  <c r="F25" i="515"/>
  <c r="H25" i="515" s="1"/>
  <c r="G25" i="515"/>
  <c r="J25" i="515" s="1"/>
  <c r="F26" i="515"/>
  <c r="I26" i="515" s="1"/>
  <c r="G26" i="515"/>
  <c r="F27" i="515"/>
  <c r="I27" i="515" s="1"/>
  <c r="G27" i="515"/>
  <c r="J27" i="515" s="1"/>
  <c r="F28" i="515"/>
  <c r="H28" i="515" s="1"/>
  <c r="G28" i="515"/>
  <c r="J28" i="515" s="1"/>
  <c r="F29" i="515"/>
  <c r="H29" i="515" s="1"/>
  <c r="G29" i="515"/>
  <c r="J29" i="515" s="1"/>
  <c r="F30" i="515"/>
  <c r="I30" i="515" s="1"/>
  <c r="G30" i="515"/>
  <c r="F31" i="515"/>
  <c r="I31" i="515" s="1"/>
  <c r="G31" i="515"/>
  <c r="J31" i="515" s="1"/>
  <c r="F32" i="515"/>
  <c r="H32" i="515" s="1"/>
  <c r="G32" i="515"/>
  <c r="J32" i="515" s="1"/>
  <c r="F33" i="515"/>
  <c r="H33" i="515" s="1"/>
  <c r="G33" i="515"/>
  <c r="J33" i="515" s="1"/>
  <c r="G18" i="515"/>
  <c r="J18" i="515" s="1"/>
  <c r="F18" i="515"/>
  <c r="I18" i="515" s="1"/>
  <c r="H39" i="516"/>
  <c r="J36" i="516"/>
  <c r="I36" i="516"/>
  <c r="H36" i="516"/>
  <c r="J35" i="516"/>
  <c r="I35" i="516"/>
  <c r="H35" i="516"/>
  <c r="J34" i="516"/>
  <c r="I34" i="516"/>
  <c r="H34" i="516"/>
  <c r="J33" i="516"/>
  <c r="I33" i="516"/>
  <c r="H33" i="516"/>
  <c r="J32" i="516"/>
  <c r="I32" i="516"/>
  <c r="H32" i="516"/>
  <c r="J31" i="516"/>
  <c r="I31" i="516"/>
  <c r="H31" i="516"/>
  <c r="J30" i="516"/>
  <c r="I30" i="516"/>
  <c r="H30" i="516"/>
  <c r="J29" i="516"/>
  <c r="I29" i="516"/>
  <c r="H29" i="516"/>
  <c r="J28" i="516"/>
  <c r="I28" i="516"/>
  <c r="H28" i="516"/>
  <c r="J27" i="516"/>
  <c r="I27" i="516"/>
  <c r="H27" i="516"/>
  <c r="J26" i="516"/>
  <c r="I26" i="516"/>
  <c r="H26" i="516"/>
  <c r="J24" i="516"/>
  <c r="I24" i="516"/>
  <c r="H24" i="516"/>
  <c r="J23" i="516"/>
  <c r="I23" i="516"/>
  <c r="H23" i="516"/>
  <c r="J22" i="516"/>
  <c r="I22" i="516"/>
  <c r="H22" i="516"/>
  <c r="J21" i="516"/>
  <c r="I21" i="516"/>
  <c r="H21" i="516"/>
  <c r="J20" i="516"/>
  <c r="I20" i="516"/>
  <c r="H20" i="516"/>
  <c r="F38" i="516"/>
  <c r="G38" i="516"/>
  <c r="F39" i="516"/>
  <c r="G39" i="516"/>
  <c r="G37" i="516" s="1"/>
  <c r="F25" i="516"/>
  <c r="G25" i="516"/>
  <c r="H12" i="516"/>
  <c r="I12" i="516"/>
  <c r="J12" i="516"/>
  <c r="H13" i="516"/>
  <c r="I13" i="516"/>
  <c r="J13" i="516"/>
  <c r="H14" i="516"/>
  <c r="I14" i="516"/>
  <c r="J14" i="516"/>
  <c r="H15" i="516"/>
  <c r="I15" i="516"/>
  <c r="J15" i="516"/>
  <c r="H16" i="516"/>
  <c r="I16" i="516"/>
  <c r="J16" i="516"/>
  <c r="H17" i="516"/>
  <c r="I17" i="516"/>
  <c r="J17" i="516"/>
  <c r="H8" i="516"/>
  <c r="H9" i="516"/>
  <c r="I9" i="516"/>
  <c r="J9" i="516"/>
  <c r="H10" i="516"/>
  <c r="I10" i="516"/>
  <c r="J10" i="516"/>
  <c r="F7" i="516"/>
  <c r="G7" i="516"/>
  <c r="F8" i="516"/>
  <c r="G8" i="516"/>
  <c r="J29" i="521"/>
  <c r="I29" i="521"/>
  <c r="H29" i="521"/>
  <c r="J28" i="521"/>
  <c r="I28" i="521"/>
  <c r="H28" i="521"/>
  <c r="J27" i="521"/>
  <c r="I27" i="521"/>
  <c r="H27" i="521"/>
  <c r="J26" i="521"/>
  <c r="I26" i="521"/>
  <c r="H26" i="521"/>
  <c r="J25" i="521"/>
  <c r="I25" i="521"/>
  <c r="H25" i="521"/>
  <c r="J24" i="521"/>
  <c r="I24" i="521"/>
  <c r="H24" i="521"/>
  <c r="J23" i="521"/>
  <c r="I23" i="521"/>
  <c r="H23" i="521"/>
  <c r="H13" i="521"/>
  <c r="I13" i="521"/>
  <c r="J13" i="521"/>
  <c r="H14" i="521"/>
  <c r="I14" i="521"/>
  <c r="J14" i="521"/>
  <c r="H15" i="521"/>
  <c r="I15" i="521"/>
  <c r="J15" i="521"/>
  <c r="H16" i="521"/>
  <c r="I16" i="521"/>
  <c r="J16" i="521"/>
  <c r="H17" i="521"/>
  <c r="I17" i="521"/>
  <c r="J17" i="521"/>
  <c r="H18" i="521"/>
  <c r="I18" i="521"/>
  <c r="J18" i="521"/>
  <c r="H19" i="521"/>
  <c r="I19" i="521"/>
  <c r="J19" i="521"/>
  <c r="H9" i="521"/>
  <c r="I9" i="521"/>
  <c r="J9" i="521"/>
  <c r="H10" i="521"/>
  <c r="I10" i="521"/>
  <c r="J10" i="521"/>
  <c r="H11" i="521"/>
  <c r="I11" i="521"/>
  <c r="J11" i="521"/>
  <c r="H12" i="521"/>
  <c r="I12" i="521"/>
  <c r="J12" i="521"/>
  <c r="J8" i="521"/>
  <c r="I8" i="521"/>
  <c r="H8" i="521"/>
  <c r="AB10" i="521"/>
  <c r="AC10" i="521"/>
  <c r="AD10" i="521"/>
  <c r="AE10" i="521"/>
  <c r="AF10" i="521"/>
  <c r="AA10" i="521"/>
  <c r="N10" i="521"/>
  <c r="O10" i="521"/>
  <c r="P10" i="521"/>
  <c r="Q10" i="521"/>
  <c r="R10" i="521"/>
  <c r="S10" i="521"/>
  <c r="T10" i="521"/>
  <c r="U10" i="521"/>
  <c r="V10" i="521"/>
  <c r="W10" i="521"/>
  <c r="X10" i="521"/>
  <c r="Y10" i="521"/>
  <c r="Z10" i="521"/>
  <c r="M10" i="521"/>
  <c r="I53" i="523" l="1"/>
  <c r="H53" i="523"/>
  <c r="H38" i="516"/>
  <c r="I20" i="515"/>
  <c r="I24" i="515"/>
  <c r="I28" i="515"/>
  <c r="I32" i="515"/>
  <c r="H42" i="523"/>
  <c r="F48" i="523"/>
  <c r="H66" i="523"/>
  <c r="N36" i="523"/>
  <c r="G35" i="523"/>
  <c r="G26" i="523" s="1"/>
  <c r="I41" i="523"/>
  <c r="F37" i="516"/>
  <c r="H25" i="516"/>
  <c r="H18" i="515"/>
  <c r="H22" i="515"/>
  <c r="H26" i="515"/>
  <c r="H30" i="515"/>
  <c r="I43" i="523"/>
  <c r="G55" i="523"/>
  <c r="J55" i="523" s="1"/>
  <c r="I55" i="523"/>
  <c r="I59" i="523"/>
  <c r="I44" i="523"/>
  <c r="F57" i="523"/>
  <c r="I57" i="523" s="1"/>
  <c r="M27" i="523"/>
  <c r="H44" i="523"/>
  <c r="F51" i="523"/>
  <c r="F61" i="523"/>
  <c r="F62" i="523"/>
  <c r="G62" i="523"/>
  <c r="J62" i="523" s="1"/>
  <c r="H48" i="523"/>
  <c r="I48" i="523"/>
  <c r="Q8" i="523"/>
  <c r="I28" i="523"/>
  <c r="H31" i="523"/>
  <c r="H35" i="523"/>
  <c r="I42" i="523"/>
  <c r="P8" i="523"/>
  <c r="I49" i="523"/>
  <c r="M8" i="523"/>
  <c r="S8" i="523"/>
  <c r="AB27" i="523"/>
  <c r="H34" i="523"/>
  <c r="J42" i="523"/>
  <c r="F50" i="523"/>
  <c r="N26" i="523"/>
  <c r="N27" i="523" s="1"/>
  <c r="H43" i="523"/>
  <c r="G48" i="523"/>
  <c r="J48" i="523" s="1"/>
  <c r="G41" i="523"/>
  <c r="J41" i="523" s="1"/>
  <c r="Y27" i="523"/>
  <c r="F36" i="523"/>
  <c r="AC27" i="523"/>
  <c r="W27" i="523"/>
  <c r="F25" i="523"/>
  <c r="F33" i="523"/>
  <c r="P27" i="523"/>
  <c r="G33" i="523"/>
  <c r="J33" i="523" s="1"/>
  <c r="Q27" i="523"/>
  <c r="AE27" i="523"/>
  <c r="V27" i="523"/>
  <c r="S27" i="523"/>
  <c r="T27" i="523"/>
  <c r="F30" i="523"/>
  <c r="G30" i="523"/>
  <c r="J30" i="523" s="1"/>
  <c r="H17" i="523"/>
  <c r="I16" i="523"/>
  <c r="F15" i="523"/>
  <c r="H18" i="523"/>
  <c r="G15" i="523"/>
  <c r="J15" i="523" s="1"/>
  <c r="G12" i="523"/>
  <c r="J12" i="523" s="1"/>
  <c r="J13" i="523"/>
  <c r="N8" i="523"/>
  <c r="H14" i="523"/>
  <c r="F12" i="523"/>
  <c r="F8" i="523" s="1"/>
  <c r="H13" i="523"/>
  <c r="F9" i="523"/>
  <c r="I9" i="523" s="1"/>
  <c r="H11" i="523"/>
  <c r="G9" i="523"/>
  <c r="H10" i="523"/>
  <c r="H7" i="516"/>
  <c r="M8" i="580"/>
  <c r="N8" i="580"/>
  <c r="M9" i="580"/>
  <c r="N9" i="580"/>
  <c r="M10" i="580"/>
  <c r="N10" i="580"/>
  <c r="O11" i="580"/>
  <c r="M12" i="580"/>
  <c r="N14" i="580"/>
  <c r="O14" i="580"/>
  <c r="M15" i="580"/>
  <c r="N15" i="580"/>
  <c r="N16" i="580"/>
  <c r="M17" i="580"/>
  <c r="N17" i="580"/>
  <c r="M19" i="580"/>
  <c r="N19" i="580"/>
  <c r="O19" i="580"/>
  <c r="M20" i="580"/>
  <c r="N20" i="580"/>
  <c r="O20" i="580"/>
  <c r="M21" i="580"/>
  <c r="N21" i="580"/>
  <c r="M22" i="580"/>
  <c r="N22" i="580"/>
  <c r="N26" i="580"/>
  <c r="O26" i="580"/>
  <c r="M27" i="580"/>
  <c r="N27" i="580"/>
  <c r="O27" i="580"/>
  <c r="M28" i="580"/>
  <c r="N28" i="580"/>
  <c r="O28" i="580"/>
  <c r="M29" i="580"/>
  <c r="N29" i="580"/>
  <c r="O29" i="580"/>
  <c r="O31" i="580"/>
  <c r="O32" i="580"/>
  <c r="O33" i="580"/>
  <c r="O34" i="580"/>
  <c r="M35" i="580"/>
  <c r="N35" i="580"/>
  <c r="O35" i="580"/>
  <c r="M36" i="580"/>
  <c r="N36" i="580"/>
  <c r="O36" i="580"/>
  <c r="M37" i="580"/>
  <c r="N37" i="580"/>
  <c r="O37" i="580"/>
  <c r="M38" i="580"/>
  <c r="N38" i="580"/>
  <c r="O38" i="580"/>
  <c r="M39" i="580"/>
  <c r="N39" i="580"/>
  <c r="O39" i="580"/>
  <c r="I62" i="523" l="1"/>
  <c r="H62" i="523"/>
  <c r="J35" i="523"/>
  <c r="G61" i="523"/>
  <c r="J61" i="523" s="1"/>
  <c r="H37" i="516"/>
  <c r="H51" i="523"/>
  <c r="I51" i="523"/>
  <c r="I61" i="523"/>
  <c r="H61" i="523"/>
  <c r="H25" i="523"/>
  <c r="I25" i="523"/>
  <c r="H36" i="523"/>
  <c r="I36" i="523"/>
  <c r="I50" i="523"/>
  <c r="H50" i="523"/>
  <c r="I30" i="523"/>
  <c r="H30" i="523"/>
  <c r="H33" i="523"/>
  <c r="I33" i="523"/>
  <c r="I26" i="523"/>
  <c r="H26" i="523"/>
  <c r="G36" i="523"/>
  <c r="J36" i="523" s="1"/>
  <c r="G50" i="523"/>
  <c r="J50" i="523" s="1"/>
  <c r="F27" i="523"/>
  <c r="I15" i="523"/>
  <c r="H15" i="523"/>
  <c r="H12" i="523"/>
  <c r="I12" i="523"/>
  <c r="H9" i="523"/>
  <c r="H8" i="523"/>
  <c r="I8" i="523"/>
  <c r="G8" i="523"/>
  <c r="J8" i="523" s="1"/>
  <c r="J9" i="523"/>
  <c r="M132" i="514"/>
  <c r="AE120" i="514"/>
  <c r="AF120" i="514"/>
  <c r="AE121" i="514"/>
  <c r="AF121" i="514"/>
  <c r="AB120" i="514"/>
  <c r="AC120" i="514"/>
  <c r="AB121" i="514"/>
  <c r="AC121" i="514"/>
  <c r="Y120" i="514"/>
  <c r="Z120" i="514"/>
  <c r="Y121" i="514"/>
  <c r="Z121" i="514"/>
  <c r="V120" i="514"/>
  <c r="W120" i="514"/>
  <c r="V121" i="514"/>
  <c r="W121" i="514"/>
  <c r="S120" i="514"/>
  <c r="T120" i="514"/>
  <c r="S121" i="514"/>
  <c r="T121" i="514"/>
  <c r="P120" i="514"/>
  <c r="Q120" i="514"/>
  <c r="P121" i="514"/>
  <c r="Q121" i="514"/>
  <c r="AE132" i="514"/>
  <c r="AF132" i="514"/>
  <c r="AB132" i="514"/>
  <c r="AC132" i="514"/>
  <c r="Y132" i="514"/>
  <c r="Z132" i="514"/>
  <c r="V132" i="514"/>
  <c r="W132" i="514"/>
  <c r="S132" i="514"/>
  <c r="T132" i="514"/>
  <c r="P132" i="514"/>
  <c r="Q132" i="514"/>
  <c r="N132" i="514"/>
  <c r="F134" i="514"/>
  <c r="G134" i="514"/>
  <c r="J134" i="514" s="1"/>
  <c r="G133" i="514"/>
  <c r="F126" i="514"/>
  <c r="G126" i="514"/>
  <c r="F124" i="514"/>
  <c r="G124" i="514"/>
  <c r="F123" i="514"/>
  <c r="G123" i="514"/>
  <c r="J123" i="514" s="1"/>
  <c r="F122" i="514"/>
  <c r="G122" i="514"/>
  <c r="M121" i="514"/>
  <c r="N121" i="514"/>
  <c r="G121" i="514" s="1"/>
  <c r="E9" i="520"/>
  <c r="L46" i="519"/>
  <c r="P46" i="519" s="1"/>
  <c r="L45" i="519"/>
  <c r="P45" i="519" s="1"/>
  <c r="L36" i="519"/>
  <c r="P36" i="519" s="1"/>
  <c r="K29" i="517"/>
  <c r="E39" i="516"/>
  <c r="E38" i="516"/>
  <c r="E25" i="516"/>
  <c r="E8" i="516"/>
  <c r="E134" i="514"/>
  <c r="E133" i="514"/>
  <c r="AD132" i="514"/>
  <c r="AA132" i="514"/>
  <c r="X132" i="514"/>
  <c r="U132" i="514"/>
  <c r="R132" i="514"/>
  <c r="O132" i="514"/>
  <c r="L132" i="514"/>
  <c r="E126" i="514"/>
  <c r="E125" i="514"/>
  <c r="E124" i="514"/>
  <c r="E123" i="514"/>
  <c r="E122" i="514"/>
  <c r="E119" i="514" s="1"/>
  <c r="AD121" i="514"/>
  <c r="AA121" i="514"/>
  <c r="X121" i="514"/>
  <c r="U121" i="514"/>
  <c r="R121" i="514"/>
  <c r="O121" i="514"/>
  <c r="L121" i="514"/>
  <c r="AD120" i="514"/>
  <c r="AA120" i="514"/>
  <c r="X120" i="514"/>
  <c r="U120" i="514"/>
  <c r="R120" i="514"/>
  <c r="O120" i="514"/>
  <c r="L120" i="514"/>
  <c r="E120" i="514" s="1"/>
  <c r="AD117" i="514"/>
  <c r="AA117" i="514"/>
  <c r="X117" i="514"/>
  <c r="U117" i="514"/>
  <c r="R117" i="514"/>
  <c r="O117" i="514"/>
  <c r="L117" i="514"/>
  <c r="E115" i="514"/>
  <c r="E114" i="514"/>
  <c r="E112" i="514"/>
  <c r="AD111" i="514"/>
  <c r="AA111" i="514"/>
  <c r="X111" i="514"/>
  <c r="U111" i="514"/>
  <c r="O111" i="514"/>
  <c r="L111" i="514"/>
  <c r="E110" i="514"/>
  <c r="E109" i="514"/>
  <c r="E108" i="514"/>
  <c r="E106" i="514"/>
  <c r="R105" i="514"/>
  <c r="E105" i="514" s="1"/>
  <c r="E104" i="514"/>
  <c r="E103" i="514"/>
  <c r="E102" i="514"/>
  <c r="AD101" i="514"/>
  <c r="AA101" i="514"/>
  <c r="X101" i="514"/>
  <c r="U101" i="514"/>
  <c r="O101" i="514"/>
  <c r="L101" i="514"/>
  <c r="E99" i="514"/>
  <c r="E98" i="514"/>
  <c r="E97" i="514"/>
  <c r="AD96" i="514"/>
  <c r="AA96" i="514"/>
  <c r="X96" i="514"/>
  <c r="U96" i="514"/>
  <c r="U95" i="514" s="1"/>
  <c r="R96" i="514"/>
  <c r="AA95" i="514"/>
  <c r="E94" i="514"/>
  <c r="E93" i="514"/>
  <c r="AD92" i="514"/>
  <c r="AA92" i="514"/>
  <c r="X92" i="514"/>
  <c r="U92" i="514"/>
  <c r="R92" i="514"/>
  <c r="O92" i="514"/>
  <c r="AD91" i="514"/>
  <c r="AA91" i="514"/>
  <c r="X91" i="514"/>
  <c r="U91" i="514"/>
  <c r="R91" i="514"/>
  <c r="O91" i="514"/>
  <c r="L91" i="514"/>
  <c r="E91" i="514" s="1"/>
  <c r="E89" i="514"/>
  <c r="E88" i="514"/>
  <c r="E87" i="514"/>
  <c r="AD65" i="514"/>
  <c r="AA86" i="514"/>
  <c r="AA17" i="514" s="1"/>
  <c r="X86" i="514"/>
  <c r="X17" i="514" s="1"/>
  <c r="U86" i="514"/>
  <c r="U82" i="514" s="1"/>
  <c r="U65" i="514" s="1"/>
  <c r="R86" i="514"/>
  <c r="R82" i="514" s="1"/>
  <c r="O86" i="514"/>
  <c r="O17" i="514" s="1"/>
  <c r="E85" i="514"/>
  <c r="E83" i="514"/>
  <c r="L82" i="514"/>
  <c r="L65" i="514" s="1"/>
  <c r="E81" i="514"/>
  <c r="E80" i="514"/>
  <c r="E79" i="514"/>
  <c r="AD78" i="514"/>
  <c r="E78" i="514" s="1"/>
  <c r="E77" i="514"/>
  <c r="E76" i="514"/>
  <c r="AD75" i="514"/>
  <c r="AA75" i="514"/>
  <c r="R75" i="514"/>
  <c r="E73" i="514"/>
  <c r="AD72" i="514"/>
  <c r="X72" i="514"/>
  <c r="U72" i="514"/>
  <c r="R72" i="514"/>
  <c r="O72" i="514"/>
  <c r="L72" i="514"/>
  <c r="E72" i="514"/>
  <c r="E70" i="514"/>
  <c r="AD69" i="514"/>
  <c r="L69" i="514"/>
  <c r="E69" i="514" s="1"/>
  <c r="E67" i="514"/>
  <c r="AA66" i="514"/>
  <c r="X66" i="514"/>
  <c r="U66" i="514"/>
  <c r="R66" i="514"/>
  <c r="E66" i="514" s="1"/>
  <c r="O66" i="514"/>
  <c r="E64" i="514"/>
  <c r="AD63" i="514"/>
  <c r="AA63" i="514"/>
  <c r="R63" i="514"/>
  <c r="O63" i="514"/>
  <c r="L63" i="514"/>
  <c r="E61" i="514"/>
  <c r="E60" i="514"/>
  <c r="AA59" i="514"/>
  <c r="X59" i="514"/>
  <c r="X54" i="514" s="1"/>
  <c r="O59" i="514"/>
  <c r="E57" i="514"/>
  <c r="E56" i="514"/>
  <c r="AD55" i="514"/>
  <c r="AD59" i="514" s="1"/>
  <c r="AD54" i="514" s="1"/>
  <c r="AA55" i="514"/>
  <c r="X55" i="514"/>
  <c r="U55" i="514"/>
  <c r="U59" i="514" s="1"/>
  <c r="U54" i="514" s="1"/>
  <c r="R55" i="514"/>
  <c r="R59" i="514" s="1"/>
  <c r="R54" i="514" s="1"/>
  <c r="O55" i="514"/>
  <c r="L55" i="514"/>
  <c r="L59" i="514" s="1"/>
  <c r="N59" i="514" s="1"/>
  <c r="E55" i="514"/>
  <c r="AD53" i="514"/>
  <c r="AA53" i="514"/>
  <c r="X53" i="514"/>
  <c r="U53" i="514"/>
  <c r="R53" i="514"/>
  <c r="O53" i="514"/>
  <c r="L53" i="514"/>
  <c r="E53" i="514"/>
  <c r="AD51" i="514"/>
  <c r="R51" i="514"/>
  <c r="L51" i="514"/>
  <c r="AD50" i="514"/>
  <c r="AA50" i="514"/>
  <c r="X50" i="514"/>
  <c r="U50" i="514"/>
  <c r="R50" i="514"/>
  <c r="E50" i="514" s="1"/>
  <c r="O50" i="514"/>
  <c r="L50" i="514"/>
  <c r="L48" i="514" s="1"/>
  <c r="L44" i="514" s="1"/>
  <c r="AD49" i="514"/>
  <c r="AD48" i="514" s="1"/>
  <c r="AD44" i="514" s="1"/>
  <c r="AA49" i="514"/>
  <c r="X49" i="514"/>
  <c r="U49" i="514"/>
  <c r="R49" i="514"/>
  <c r="O49" i="514"/>
  <c r="L49" i="514"/>
  <c r="O48" i="514"/>
  <c r="O44" i="514" s="1"/>
  <c r="AA47" i="514"/>
  <c r="AA51" i="514" s="1"/>
  <c r="X47" i="514"/>
  <c r="X51" i="514" s="1"/>
  <c r="X48" i="514" s="1"/>
  <c r="U47" i="514"/>
  <c r="U51" i="514" s="1"/>
  <c r="E51" i="514" s="1"/>
  <c r="E43" i="514"/>
  <c r="E42" i="514"/>
  <c r="E41" i="514"/>
  <c r="AD40" i="514"/>
  <c r="AA40" i="514"/>
  <c r="AA29" i="514" s="1"/>
  <c r="AA27" i="514" s="1"/>
  <c r="X40" i="514"/>
  <c r="X29" i="514" s="1"/>
  <c r="X27" i="514" s="1"/>
  <c r="U40" i="514"/>
  <c r="R40" i="514"/>
  <c r="O40" i="514"/>
  <c r="L40" i="514"/>
  <c r="L29" i="514" s="1"/>
  <c r="L27" i="514" s="1"/>
  <c r="AD39" i="514"/>
  <c r="AA39" i="514"/>
  <c r="U39" i="514"/>
  <c r="R39" i="514"/>
  <c r="AD33" i="514"/>
  <c r="AA33" i="514"/>
  <c r="AA24" i="514" s="1"/>
  <c r="X33" i="514"/>
  <c r="X24" i="514" s="1"/>
  <c r="R33" i="514"/>
  <c r="O33" i="514"/>
  <c r="O30" i="514" s="1"/>
  <c r="O23" i="514" s="1"/>
  <c r="L33" i="514"/>
  <c r="L25" i="514" s="1"/>
  <c r="U31" i="514"/>
  <c r="E31" i="514" s="1"/>
  <c r="AD29" i="514"/>
  <c r="AD27" i="514" s="1"/>
  <c r="R29" i="514"/>
  <c r="R27" i="514" s="1"/>
  <c r="O29" i="514"/>
  <c r="O27" i="514" s="1"/>
  <c r="O25" i="514"/>
  <c r="O24" i="514"/>
  <c r="AD21" i="514"/>
  <c r="AA21" i="514"/>
  <c r="X21" i="514"/>
  <c r="U21" i="514"/>
  <c r="R21" i="514"/>
  <c r="O21" i="514"/>
  <c r="L21" i="514"/>
  <c r="AD17" i="514"/>
  <c r="U17" i="514"/>
  <c r="E9" i="514"/>
  <c r="E25" i="513"/>
  <c r="J25" i="513" s="1"/>
  <c r="E24" i="513"/>
  <c r="J24" i="513" s="1"/>
  <c r="E23" i="513"/>
  <c r="J23" i="513" s="1"/>
  <c r="E22" i="513"/>
  <c r="J22" i="513" s="1"/>
  <c r="E21" i="513"/>
  <c r="J21" i="513" s="1"/>
  <c r="E20" i="513"/>
  <c r="E19" i="513"/>
  <c r="E18" i="513"/>
  <c r="E17" i="513"/>
  <c r="E16" i="513"/>
  <c r="E15" i="513"/>
  <c r="E14" i="513"/>
  <c r="E13" i="513"/>
  <c r="N54" i="514" l="1"/>
  <c r="E47" i="514"/>
  <c r="J47" i="514" s="1"/>
  <c r="J51" i="514"/>
  <c r="I51" i="514"/>
  <c r="I20" i="513"/>
  <c r="J20" i="513"/>
  <c r="E21" i="514"/>
  <c r="I42" i="514"/>
  <c r="J42" i="514"/>
  <c r="I61" i="514"/>
  <c r="J61" i="514"/>
  <c r="I67" i="514"/>
  <c r="J67" i="514"/>
  <c r="R65" i="514"/>
  <c r="H122" i="514"/>
  <c r="I122" i="514"/>
  <c r="H124" i="514"/>
  <c r="I124" i="514"/>
  <c r="E46" i="514"/>
  <c r="J50" i="514"/>
  <c r="I50" i="514"/>
  <c r="O54" i="514"/>
  <c r="Q59" i="514"/>
  <c r="Q54" i="514" s="1"/>
  <c r="E71" i="514"/>
  <c r="J72" i="514"/>
  <c r="I72" i="514"/>
  <c r="I81" i="514"/>
  <c r="J81" i="514"/>
  <c r="I83" i="514"/>
  <c r="J83" i="514"/>
  <c r="I99" i="514"/>
  <c r="J99" i="514"/>
  <c r="I39" i="516"/>
  <c r="J39" i="516"/>
  <c r="J126" i="514"/>
  <c r="H134" i="514"/>
  <c r="I134" i="514"/>
  <c r="I16" i="513"/>
  <c r="J16" i="513"/>
  <c r="J66" i="514"/>
  <c r="I66" i="514"/>
  <c r="J77" i="514"/>
  <c r="I77" i="514"/>
  <c r="E90" i="514"/>
  <c r="J91" i="514"/>
  <c r="I91" i="514"/>
  <c r="F121" i="514"/>
  <c r="I123" i="514"/>
  <c r="H123" i="514"/>
  <c r="H126" i="514"/>
  <c r="I126" i="514"/>
  <c r="E37" i="516"/>
  <c r="I38" i="516"/>
  <c r="J38" i="516"/>
  <c r="J13" i="513"/>
  <c r="I13" i="513"/>
  <c r="I17" i="513"/>
  <c r="J17" i="513"/>
  <c r="L30" i="514"/>
  <c r="L23" i="514" s="1"/>
  <c r="I43" i="514"/>
  <c r="J43" i="514"/>
  <c r="R48" i="514"/>
  <c r="R44" i="514" s="1"/>
  <c r="E49" i="514"/>
  <c r="E63" i="514"/>
  <c r="E68" i="514"/>
  <c r="I69" i="514"/>
  <c r="J69" i="514"/>
  <c r="J78" i="514"/>
  <c r="I78" i="514"/>
  <c r="I85" i="514"/>
  <c r="J85" i="514"/>
  <c r="J87" i="514"/>
  <c r="I87" i="514"/>
  <c r="J93" i="514"/>
  <c r="I93" i="514"/>
  <c r="E96" i="514"/>
  <c r="AD95" i="514"/>
  <c r="I109" i="514"/>
  <c r="J109" i="514"/>
  <c r="I14" i="513"/>
  <c r="J14" i="513"/>
  <c r="J18" i="513"/>
  <c r="I18" i="513"/>
  <c r="J9" i="514"/>
  <c r="I9" i="514"/>
  <c r="E33" i="514"/>
  <c r="AD30" i="514"/>
  <c r="AD23" i="514" s="1"/>
  <c r="AA48" i="514"/>
  <c r="I57" i="514"/>
  <c r="J57" i="514"/>
  <c r="AA54" i="514"/>
  <c r="J64" i="514"/>
  <c r="I64" i="514"/>
  <c r="E75" i="514"/>
  <c r="I79" i="514"/>
  <c r="J79" i="514"/>
  <c r="E86" i="514"/>
  <c r="I88" i="514"/>
  <c r="J88" i="514"/>
  <c r="I94" i="514"/>
  <c r="J94" i="514"/>
  <c r="J97" i="514"/>
  <c r="I97" i="514"/>
  <c r="J110" i="514"/>
  <c r="I110" i="514"/>
  <c r="E117" i="514"/>
  <c r="I117" i="514" s="1"/>
  <c r="J15" i="513"/>
  <c r="I15" i="513"/>
  <c r="J19" i="513"/>
  <c r="I19" i="513"/>
  <c r="R17" i="514"/>
  <c r="L24" i="514"/>
  <c r="J31" i="514"/>
  <c r="I31" i="514"/>
  <c r="U33" i="514"/>
  <c r="E39" i="514"/>
  <c r="E40" i="514"/>
  <c r="J41" i="514"/>
  <c r="I41" i="514"/>
  <c r="J60" i="514"/>
  <c r="I60" i="514"/>
  <c r="J70" i="514"/>
  <c r="I70" i="514"/>
  <c r="I73" i="514"/>
  <c r="J73" i="514"/>
  <c r="J76" i="514"/>
  <c r="I76" i="514"/>
  <c r="J80" i="514"/>
  <c r="I80" i="514"/>
  <c r="X82" i="514"/>
  <c r="X65" i="514" s="1"/>
  <c r="X20" i="514" s="1"/>
  <c r="J89" i="514"/>
  <c r="I89" i="514"/>
  <c r="E92" i="514"/>
  <c r="I98" i="514"/>
  <c r="J98" i="514"/>
  <c r="E121" i="514"/>
  <c r="J121" i="514" s="1"/>
  <c r="E132" i="514"/>
  <c r="J25" i="516"/>
  <c r="I25" i="516"/>
  <c r="J122" i="514"/>
  <c r="J124" i="514"/>
  <c r="G132" i="514"/>
  <c r="J132" i="514" s="1"/>
  <c r="J133" i="514"/>
  <c r="I21" i="514"/>
  <c r="J21" i="514"/>
  <c r="R20" i="514"/>
  <c r="AD20" i="514"/>
  <c r="I115" i="514"/>
  <c r="J115" i="514"/>
  <c r="J114" i="514"/>
  <c r="I114" i="514"/>
  <c r="E116" i="514"/>
  <c r="I112" i="514"/>
  <c r="J112" i="514"/>
  <c r="I108" i="514"/>
  <c r="J108" i="514"/>
  <c r="I103" i="514"/>
  <c r="J103" i="514"/>
  <c r="J102" i="514"/>
  <c r="I102" i="514"/>
  <c r="J104" i="514"/>
  <c r="I104" i="514"/>
  <c r="J106" i="514"/>
  <c r="I106" i="514"/>
  <c r="J105" i="514"/>
  <c r="I105" i="514"/>
  <c r="I53" i="514"/>
  <c r="J53" i="514"/>
  <c r="I55" i="514"/>
  <c r="J55" i="514"/>
  <c r="J56" i="514"/>
  <c r="I56" i="514"/>
  <c r="E59" i="514"/>
  <c r="E12" i="520"/>
  <c r="J9" i="520"/>
  <c r="I9" i="520"/>
  <c r="I27" i="523"/>
  <c r="H27" i="523"/>
  <c r="J26" i="523"/>
  <c r="G27" i="523"/>
  <c r="J27" i="523" s="1"/>
  <c r="E58" i="514"/>
  <c r="E54" i="514"/>
  <c r="L20" i="514"/>
  <c r="E25" i="514"/>
  <c r="X30" i="514"/>
  <c r="X23" i="514" s="1"/>
  <c r="X44" i="514"/>
  <c r="E45" i="514"/>
  <c r="E48" i="514"/>
  <c r="E29" i="514"/>
  <c r="E17" i="514"/>
  <c r="AA30" i="514"/>
  <c r="AA23" i="514" s="1"/>
  <c r="AA44" i="514"/>
  <c r="R111" i="514"/>
  <c r="E111" i="514" s="1"/>
  <c r="I8" i="516"/>
  <c r="J8" i="516"/>
  <c r="R24" i="514"/>
  <c r="AD24" i="514"/>
  <c r="R30" i="514"/>
  <c r="R23" i="514" s="1"/>
  <c r="U48" i="514"/>
  <c r="U44" i="514" s="1"/>
  <c r="L54" i="514"/>
  <c r="L17" i="514"/>
  <c r="U24" i="514"/>
  <c r="U29" i="514"/>
  <c r="U27" i="514" s="1"/>
  <c r="U20" i="514" s="1"/>
  <c r="O82" i="514"/>
  <c r="AA82" i="514"/>
  <c r="AA65" i="514" s="1"/>
  <c r="AA20" i="514" s="1"/>
  <c r="G119" i="514"/>
  <c r="J119" i="514" s="1"/>
  <c r="R95" i="514"/>
  <c r="R101" i="514"/>
  <c r="E101" i="514" s="1"/>
  <c r="E7" i="516"/>
  <c r="F119" i="514"/>
  <c r="F133" i="514"/>
  <c r="I46" i="514" l="1"/>
  <c r="J46" i="514"/>
  <c r="J117" i="514"/>
  <c r="I92" i="514"/>
  <c r="J92" i="514"/>
  <c r="I40" i="514"/>
  <c r="J40" i="514"/>
  <c r="J86" i="514"/>
  <c r="I86" i="514"/>
  <c r="J68" i="514"/>
  <c r="I68" i="514"/>
  <c r="I45" i="514"/>
  <c r="J45" i="514"/>
  <c r="I33" i="514"/>
  <c r="J33" i="514"/>
  <c r="E38" i="514"/>
  <c r="J39" i="514"/>
  <c r="I39" i="514"/>
  <c r="I96" i="514"/>
  <c r="J96" i="514"/>
  <c r="E62" i="514"/>
  <c r="I63" i="514"/>
  <c r="J63" i="514"/>
  <c r="J37" i="516"/>
  <c r="I37" i="516"/>
  <c r="I90" i="514"/>
  <c r="J90" i="514"/>
  <c r="G59" i="514"/>
  <c r="J59" i="514" s="1"/>
  <c r="F132" i="514"/>
  <c r="I133" i="514"/>
  <c r="H133" i="514"/>
  <c r="E74" i="514"/>
  <c r="I75" i="514"/>
  <c r="J75" i="514"/>
  <c r="I119" i="514"/>
  <c r="H119" i="514"/>
  <c r="E44" i="514"/>
  <c r="I48" i="514"/>
  <c r="J48" i="514"/>
  <c r="E32" i="514"/>
  <c r="J49" i="514"/>
  <c r="I49" i="514"/>
  <c r="I121" i="514"/>
  <c r="H121" i="514"/>
  <c r="J71" i="514"/>
  <c r="I71" i="514"/>
  <c r="E27" i="514"/>
  <c r="J27" i="514" s="1"/>
  <c r="I29" i="514"/>
  <c r="J29" i="514"/>
  <c r="E24" i="514"/>
  <c r="J25" i="514"/>
  <c r="I25" i="514"/>
  <c r="J24" i="514"/>
  <c r="I24" i="514"/>
  <c r="J116" i="514"/>
  <c r="I116" i="514"/>
  <c r="J101" i="514"/>
  <c r="I101" i="514"/>
  <c r="I111" i="514"/>
  <c r="J111" i="514"/>
  <c r="I54" i="514"/>
  <c r="E18" i="514"/>
  <c r="J17" i="514"/>
  <c r="I17" i="514"/>
  <c r="I58" i="514"/>
  <c r="I59" i="514"/>
  <c r="I12" i="520"/>
  <c r="J12" i="520"/>
  <c r="O65" i="514"/>
  <c r="E82" i="514"/>
  <c r="J7" i="516"/>
  <c r="I7" i="516"/>
  <c r="U30" i="514"/>
  <c r="U23" i="514" s="1"/>
  <c r="E30" i="514"/>
  <c r="F125" i="514"/>
  <c r="M120" i="514"/>
  <c r="F120" i="514" s="1"/>
  <c r="G125" i="514"/>
  <c r="J125" i="514" s="1"/>
  <c r="N120" i="514"/>
  <c r="G120" i="514" s="1"/>
  <c r="J120" i="514" s="1"/>
  <c r="H120" i="514" l="1"/>
  <c r="I120" i="514"/>
  <c r="J74" i="514"/>
  <c r="I74" i="514"/>
  <c r="I38" i="514"/>
  <c r="J38" i="514"/>
  <c r="I32" i="514"/>
  <c r="J32" i="514"/>
  <c r="G58" i="514"/>
  <c r="J58" i="514" s="1"/>
  <c r="G54" i="514"/>
  <c r="J54" i="514" s="1"/>
  <c r="I125" i="514"/>
  <c r="H125" i="514"/>
  <c r="I27" i="514"/>
  <c r="J44" i="514"/>
  <c r="I44" i="514"/>
  <c r="H132" i="514"/>
  <c r="I132" i="514"/>
  <c r="J62" i="514"/>
  <c r="I62" i="514"/>
  <c r="E23" i="514"/>
  <c r="J30" i="514"/>
  <c r="I30" i="514"/>
  <c r="J82" i="514"/>
  <c r="I82" i="514"/>
  <c r="E10" i="513"/>
  <c r="I18" i="514"/>
  <c r="J18" i="514"/>
  <c r="O20" i="514"/>
  <c r="E20" i="514" s="1"/>
  <c r="E65" i="514"/>
  <c r="I10" i="513" l="1"/>
  <c r="J10" i="513"/>
  <c r="J23" i="514"/>
  <c r="I23" i="514"/>
  <c r="E26" i="514"/>
  <c r="I65" i="514"/>
  <c r="J65" i="514"/>
  <c r="I20" i="514"/>
  <c r="J20" i="514"/>
  <c r="J26" i="514" l="1"/>
  <c r="I26" i="514"/>
</calcChain>
</file>

<file path=xl/comments1.xml><?xml version="1.0" encoding="utf-8"?>
<comments xmlns="http://schemas.openxmlformats.org/spreadsheetml/2006/main">
  <authors>
    <author>Admin</author>
  </authors>
  <commentList>
    <comment ref="M2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WELCOME</author>
  </authors>
  <commentList>
    <comment ref="B8" authorId="0" shapeId="0">
      <text>
        <r>
          <rPr>
            <sz val="11"/>
            <color rgb="FF000000"/>
            <rFont val="Calibri"/>
            <family val="2"/>
          </rPr>
          <t>GIÁ TRỊ SẢN XUẤT CÔNG NGHIỆP (THEO GIÁ SO SÁNH NĂM 2010)</t>
        </r>
      </text>
    </comment>
  </commentList>
</comments>
</file>

<file path=xl/comments4.xml><?xml version="1.0" encoding="utf-8"?>
<comments xmlns="http://schemas.openxmlformats.org/spreadsheetml/2006/main">
  <authors>
    <author>WELCOME</author>
  </authors>
  <commentList>
    <comment ref="B76" authorId="0" shapeId="0">
      <text>
        <r>
          <rPr>
            <sz val="11"/>
            <color rgb="FF000000"/>
            <rFont val="Calibri"/>
            <family val="2"/>
          </rPr>
          <t xml:space="preserve"> - Cai nghiện bằng thuốc thay thế (methadone)</t>
        </r>
      </text>
    </comment>
    <comment ref="AU76" authorId="0" shapeId="0">
      <text>
        <r>
          <rPr>
            <sz val="11"/>
            <color rgb="FF000000"/>
            <rFont val="Calibri"/>
            <family val="2"/>
          </rPr>
          <t>WELCOME:
38</t>
        </r>
      </text>
    </comment>
    <comment ref="BD76" authorId="0" shapeId="0">
      <text>
        <r>
          <rPr>
            <sz val="11"/>
            <color rgb="FF000000"/>
            <rFont val="Calibri"/>
            <family val="2"/>
          </rPr>
          <t>WELCOME:
14</t>
        </r>
      </text>
    </comment>
    <comment ref="BM76" authorId="0" shapeId="0">
      <text>
        <r>
          <rPr>
            <sz val="11"/>
            <color rgb="FF000000"/>
            <rFont val="Calibri"/>
            <family val="2"/>
          </rPr>
          <t>WELCOME:
12</t>
        </r>
      </text>
    </comment>
    <comment ref="BV76" authorId="0" shapeId="0">
      <text>
        <r>
          <rPr>
            <sz val="11"/>
            <color rgb="FF000000"/>
            <rFont val="Calibri"/>
            <family val="2"/>
          </rPr>
          <t>WELCOME:
19</t>
        </r>
      </text>
    </comment>
    <comment ref="CE76" authorId="0" shapeId="0">
      <text>
        <r>
          <rPr>
            <sz val="11"/>
            <color rgb="FF000000"/>
            <rFont val="Calibri"/>
            <family val="2"/>
          </rPr>
          <t>WELCOME:
62</t>
        </r>
      </text>
    </comment>
    <comment ref="CN76" authorId="0" shapeId="0">
      <text>
        <r>
          <rPr>
            <sz val="11"/>
            <color rgb="FF000000"/>
            <rFont val="Calibri"/>
            <family val="2"/>
          </rPr>
          <t>WELCOME:
3</t>
        </r>
      </text>
    </comment>
  </commentList>
</comments>
</file>

<file path=xl/comments5.xml><?xml version="1.0" encoding="utf-8"?>
<comments xmlns="http://schemas.openxmlformats.org/spreadsheetml/2006/main">
  <authors>
    <author>SHARP - LC</author>
    <author>Admin</author>
  </authors>
  <commentList>
    <comment ref="B18" authorId="0" shapeId="0">
      <text>
        <r>
          <rPr>
            <sz val="11"/>
            <color rgb="FF000000"/>
            <rFont val="Calibri"/>
            <family val="2"/>
          </rPr>
          <t>KHÔNG CHO VÀO KẾ HoẠCH 2021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WELCOME</author>
  </authors>
  <commentList>
    <comment ref="B22" authorId="0" shapeId="0">
      <text>
        <r>
          <rPr>
            <sz val="11"/>
            <color rgb="FF000000"/>
            <rFont val="Calibri"/>
            <family val="2"/>
          </rPr>
          <t>WELCOME:
CHI TIEU NGƯỢC</t>
        </r>
      </text>
    </comment>
    <comment ref="B26" authorId="0" shapeId="0">
      <text>
        <r>
          <rPr>
            <sz val="11"/>
            <color rgb="FF000000"/>
            <rFont val="Calibri"/>
            <family val="2"/>
          </rPr>
          <t>Tỷ lệ phụ nữ đẻ được nhân viên y tế đã qua đào tạo đỡ</t>
        </r>
      </text>
    </comment>
    <comment ref="B30" authorId="0" shapeId="0">
      <text>
        <r>
          <rPr>
            <sz val="11"/>
            <color rgb="FF000000"/>
            <rFont val="Calibri"/>
            <family val="2"/>
          </rPr>
          <t>Tỷ lệ bao phủ bảo hiểm y tế</t>
        </r>
      </text>
    </comment>
    <comment ref="B31" authorId="0" shapeId="0">
      <text>
        <r>
          <rPr>
            <sz val="11"/>
            <color rgb="FF000000"/>
            <rFont val="Calibri"/>
            <family val="2"/>
          </rPr>
          <t xml:space="preserve">Số người tham gia BHYT (có ước tính thêm số đối tượng quân đội, công an tham gia tại BHXH bộ Quốc phòng)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E17" authorId="0" shapeId="0">
      <text>
        <r>
          <rPr>
            <sz val="11"/>
            <color rgb="FF000000"/>
            <rFont val="Calibri"/>
            <family val="2"/>
          </rPr>
          <t xml:space="preserve">1,634
</t>
        </r>
      </text>
    </comment>
    <comment ref="B28" authorId="0" shapeId="0">
      <text>
        <r>
          <rPr>
            <sz val="11"/>
            <color rgb="FF000000"/>
            <rFont val="Calibri"/>
            <family val="2"/>
          </rPr>
          <t xml:space="preserve">Admin:
336
bỏ ngoài công lập
</t>
        </r>
      </text>
    </comment>
    <comment ref="E28" authorId="0" shapeId="0">
      <text>
        <r>
          <rPr>
            <sz val="11"/>
            <color rgb="FF000000"/>
            <rFont val="Calibri"/>
            <family val="2"/>
          </rPr>
          <t>Admin:
336</t>
        </r>
      </text>
    </comment>
    <comment ref="E60" authorId="0" shapeId="0">
      <text>
        <r>
          <rPr>
            <sz val="11"/>
            <color rgb="FF000000"/>
            <rFont val="Calibri"/>
            <family val="2"/>
          </rPr>
          <t>Mầm non Sùng Phài
TH + THCS Sùng Phài
Tiểu học Đoàn Kết
Mầm non Bình Minh + MN Quyết Tiến
THCS Đông Phong
THCS Quyết Tiến</t>
        </r>
      </text>
    </comment>
  </commentList>
</comments>
</file>

<file path=xl/comments8.xml><?xml version="1.0" encoding="utf-8"?>
<comments xmlns="http://schemas.openxmlformats.org/spreadsheetml/2006/main">
  <authors>
    <author>WELCOME</author>
  </authors>
  <commentList>
    <comment ref="B26" authorId="0" shapeId="0">
      <text>
        <r>
          <rPr>
            <sz val="11"/>
            <color rgb="FF000000"/>
            <rFont val="Calibri"/>
            <family val="2"/>
          </rPr>
          <t>ĐÁNH GIÁ CUỐI NĂM</t>
        </r>
      </text>
    </comment>
    <comment ref="AL30" authorId="0" shapeId="0">
      <text>
        <r>
          <rPr>
            <sz val="11"/>
            <color rgb="FF000000"/>
            <rFont val="Calibri"/>
            <family val="2"/>
          </rPr>
          <t>WELCOME:
9</t>
        </r>
      </text>
    </comment>
    <comment ref="AU30" authorId="0" shapeId="0">
      <text>
        <r>
          <rPr>
            <sz val="11"/>
            <color rgb="FF000000"/>
            <rFont val="Calibri"/>
            <family val="2"/>
          </rPr>
          <t>WELCOME:
40</t>
        </r>
      </text>
    </comment>
    <comment ref="BD30" authorId="0" shapeId="0">
      <text>
        <r>
          <rPr>
            <sz val="11"/>
            <color rgb="FF000000"/>
            <rFont val="Calibri"/>
            <family val="2"/>
          </rPr>
          <t>WELCOME:
15</t>
        </r>
      </text>
    </comment>
    <comment ref="BM30" authorId="0" shapeId="0">
      <text>
        <r>
          <rPr>
            <sz val="11"/>
            <color rgb="FF000000"/>
            <rFont val="Calibri"/>
            <family val="2"/>
          </rPr>
          <t>WELCOME:
3</t>
        </r>
      </text>
    </comment>
    <comment ref="BV30" authorId="0" shapeId="0">
      <text>
        <r>
          <rPr>
            <sz val="11"/>
            <color rgb="FF000000"/>
            <rFont val="Calibri"/>
            <family val="2"/>
          </rPr>
          <t>WELCOME:
8</t>
        </r>
      </text>
    </comment>
    <comment ref="AU31" authorId="0" shapeId="0">
      <text>
        <r>
          <rPr>
            <sz val="11"/>
            <color rgb="FF000000"/>
            <rFont val="Calibri"/>
            <family val="2"/>
          </rPr>
          <t>WELCOME:
10</t>
        </r>
      </text>
    </comment>
    <comment ref="BD31" authorId="0" shapeId="0">
      <text>
        <r>
          <rPr>
            <sz val="11"/>
            <color rgb="FF000000"/>
            <rFont val="Calibri"/>
            <family val="2"/>
          </rPr>
          <t xml:space="preserve">WELCOME:
</t>
        </r>
      </text>
    </comment>
  </commentList>
</comments>
</file>

<file path=xl/sharedStrings.xml><?xml version="1.0" encoding="utf-8"?>
<sst xmlns="http://schemas.openxmlformats.org/spreadsheetml/2006/main" count="1643" uniqueCount="749">
  <si>
    <t>Biểu số 1</t>
  </si>
  <si>
    <t>MỘT SỐ CHỈ TIÊU CHỦ YẾU KẾ HOẠCH PHÁT TRIỂN KINH TẾ - XÃ HỘI 9 THÁNG ĐẦU NĂM - ƯỚC THỰC HIỆN CẢ NĂM 2024</t>
  </si>
  <si>
    <t>(Kèm theo báo cáo số:                     /BC-UBND ngày    tháng      năm 2024 của phòng UBND thành phố Lai Châu)</t>
  </si>
  <si>
    <t>STT</t>
  </si>
  <si>
    <t>Chỉ tiêu</t>
  </si>
  <si>
    <t>Đơn
vị
tính</t>
  </si>
  <si>
    <t>TH 9 tháng đầu năm 2023</t>
  </si>
  <si>
    <t>Năm 2024</t>
  </si>
  <si>
    <t>So sánh (%)</t>
  </si>
  <si>
    <t xml:space="preserve">Ghi chú </t>
  </si>
  <si>
    <t>Kế hoạch giao</t>
  </si>
  <si>
    <t>TH 9 tháng</t>
  </si>
  <si>
    <t>Ước TH cả năm</t>
  </si>
  <si>
    <t xml:space="preserve">TH 9 tháng năm 2024/TH 9 tháng 2023 </t>
  </si>
  <si>
    <t>TH 9 tháng năm 2024/Kế hoạch giao 2024</t>
  </si>
  <si>
    <t>Ước TH cả năm 2024/Kế hoạch giao 2024</t>
  </si>
  <si>
    <t>I</t>
  </si>
  <si>
    <t>CÁC CHỈ TIÊU VỀ KINH TẾ</t>
  </si>
  <si>
    <t>Thu nhập bình quân đầu người/năm</t>
  </si>
  <si>
    <t>Triệu đồng</t>
  </si>
  <si>
    <t>Tổng thu ngân sách nhà nước trên địa bàn</t>
  </si>
  <si>
    <t>Tỷ đồng</t>
  </si>
  <si>
    <t>Giá trị sản xuất bình quân trên 1 ha đất trồng trọt và nuôi trồng thủy sản</t>
  </si>
  <si>
    <t>Triệu đồng/ha/
năm</t>
  </si>
  <si>
    <t>II</t>
  </si>
  <si>
    <t>CÁC CHỈ TIÊU VỀ XÃ HỘI</t>
  </si>
  <si>
    <t xml:space="preserve">Tỷ lệ dân số được quản lý bằng hồ sơ sức khỏe điện tử </t>
  </si>
  <si>
    <t>%</t>
  </si>
  <si>
    <t>Tỷ lệ tăng dân số tự nhiên</t>
  </si>
  <si>
    <t>%o</t>
  </si>
  <si>
    <t>Tỷ lệ trẻ em dưới 5 tuổi bị suy dinh dưỡng (thể nhẹ cân)</t>
  </si>
  <si>
    <t>Tỷ lệ người dân tham gia bảo hiểm y tế</t>
  </si>
  <si>
    <t>Tỷ lệ các trường đạt chuẩn Quốc gia</t>
  </si>
  <si>
    <t>Tỷ lệ các trường đạt chuẩn quốc gia mức độ II</t>
  </si>
  <si>
    <t>Số lao động được giải quyết việc làm trong năm</t>
  </si>
  <si>
    <t>Người</t>
  </si>
  <si>
    <t>Số lao động được đào tạo nghề sơ cấp và dạy nghề thường xuyên</t>
  </si>
  <si>
    <t>Tỷ lệ lao động qua đào tạo, tập huấn</t>
  </si>
  <si>
    <t>Tỷ lệ hộ gia đình đạt tiêu chuẩn văn hóa</t>
  </si>
  <si>
    <t>Tỷ lệ bản, tổ dân phố đạt tiêu chuẩn văn hóa</t>
  </si>
  <si>
    <t>Tỷ lệ cơ quan, đơn vị, trường học đạt tiêu chuẩn văn hóa</t>
  </si>
  <si>
    <t>Tỷ lệ các tuyến phố đạt tuyến phố văn minh</t>
  </si>
  <si>
    <t>Tỷ lệ phường đạt chuẩn văn minh đô thị</t>
  </si>
  <si>
    <t>III</t>
  </si>
  <si>
    <t>CÁC CHỈ TIÊU VỀ MÔI TRƯỜNG</t>
  </si>
  <si>
    <t>Tỷ lệ dân số được sử dụng nước sinh hoạt hợp vệ sinh</t>
  </si>
  <si>
    <t>Trong đó:</t>
  </si>
  <si>
    <t>+ Tỷ lệ dân số đô thị được sử dụng nước sạch qua hệ thống cấp nước tập trung</t>
  </si>
  <si>
    <t>+ Tỷ lệ dân số nông thôn được sử dụng nước sạch qua hệ thống cấp nước tập trung</t>
  </si>
  <si>
    <t>Tỷ lệ chất thải rắn sinh hoạt đô thị được thu gom</t>
  </si>
  <si>
    <t>Tỷ lệ chất thải rắn y tế được xử lý đạt tiêu chuẩn môi trường</t>
  </si>
  <si>
    <t>Biểu số 2</t>
  </si>
  <si>
    <t>CHỈ TIÊU PHÁT TRIỂN VỀ SẢN XUẤT NÔNG NGHIỆP - LÂM NGHIỆP - THỦY SẢN, XÂY DỰNG NÔNG THÔN MỚI 9 THÁNG ĐẦU NĂM, ƯỚC THỰC HIỆN CẢ NĂM 2024</t>
  </si>
  <si>
    <t>TT</t>
  </si>
  <si>
    <t>Đơn
 vị 
tính</t>
  </si>
  <si>
    <t>TH 9 tháng năm 2023</t>
  </si>
  <si>
    <t>Ghi chú</t>
  </si>
  <si>
    <t>Chia ra các xã, phường</t>
  </si>
  <si>
    <t>TH cả năm</t>
  </si>
  <si>
    <t>Đoàn Kết</t>
  </si>
  <si>
    <t>Tân Phong</t>
  </si>
  <si>
    <t>Đông Phong</t>
  </si>
  <si>
    <t>Quyết Thắng</t>
  </si>
  <si>
    <t>Quyết Tiến</t>
  </si>
  <si>
    <t>San Thàng</t>
  </si>
  <si>
    <t>Sùng Phài</t>
  </si>
  <si>
    <t>KH giao</t>
  </si>
  <si>
    <t>Ước cả năm</t>
  </si>
  <si>
    <t>A</t>
  </si>
  <si>
    <t>GIÁ TRỊ SẢN XUẤT (GIÁ HIỆN HÀNH)</t>
  </si>
  <si>
    <t>Tỷ
 đồng</t>
  </si>
  <si>
    <t xml:space="preserve"> - Nông nghiệp</t>
  </si>
  <si>
    <t>,,</t>
  </si>
  <si>
    <t xml:space="preserve"> Trong đó: + Trồng trọt</t>
  </si>
  <si>
    <t xml:space="preserve">                  + Chăn nuôi</t>
  </si>
  <si>
    <t xml:space="preserve">                  + Dịch vụ NN</t>
  </si>
  <si>
    <t xml:space="preserve"> - Lâm nghiệp</t>
  </si>
  <si>
    <t xml:space="preserve"> - Thủy sản</t>
  </si>
  <si>
    <t>B</t>
  </si>
  <si>
    <t>NÔNG NGHIỆP</t>
  </si>
  <si>
    <t>- Tổng diện tích đất nông nghiệp canh tác</t>
  </si>
  <si>
    <t>Ha</t>
  </si>
  <si>
    <t>- Giá trị sản xuất bình quân trên 1 ha đất trồng trọt và nôi trồng thủy sản</t>
  </si>
  <si>
    <t>Tr.đ/
ha/năm</t>
  </si>
  <si>
    <t>- Giá trị sản xuất vùng chuyên canh tập trung</t>
  </si>
  <si>
    <t>- Tổng diện tích gieo trồng</t>
  </si>
  <si>
    <t>- Tổng diện tích sản xuất tăng vụ</t>
  </si>
  <si>
    <t>Sản lượng lương thực</t>
  </si>
  <si>
    <t>- Tổng SLLT có hạt</t>
  </si>
  <si>
    <t>Tấn</t>
  </si>
  <si>
    <t xml:space="preserve">Trong đó: - Thóc </t>
  </si>
  <si>
    <t xml:space="preserve">        - Riêng thóc ruộng</t>
  </si>
  <si>
    <t>Cơ cấu thóc ruộng trong TSLLT</t>
  </si>
  <si>
    <t>Diện tích cây hàng năm</t>
  </si>
  <si>
    <t>a</t>
  </si>
  <si>
    <t>Cây lương thực (Có hạt)</t>
  </si>
  <si>
    <t xml:space="preserve"> </t>
  </si>
  <si>
    <t>Diện tích</t>
  </si>
  <si>
    <t xml:space="preserve">Sản lượng </t>
  </si>
  <si>
    <t>+</t>
  </si>
  <si>
    <t>Lúa mùa: Diện tích</t>
  </si>
  <si>
    <t>Năng suất</t>
  </si>
  <si>
    <t>Tạ/ha</t>
  </si>
  <si>
    <t>Sản Lượng</t>
  </si>
  <si>
    <t xml:space="preserve">Lúa chiêm xuân: Diện tích </t>
  </si>
  <si>
    <t>Trong đó: Diện tích lúa hàng hóa tập trung</t>
  </si>
  <si>
    <t>Cây ngô: Diện tích</t>
  </si>
  <si>
    <t>+ Vụ xuân sớm, xuân hè</t>
  </si>
  <si>
    <t>+ Vụ thu đông</t>
  </si>
  <si>
    <t>+ Vụ đông</t>
  </si>
  <si>
    <t>b</t>
  </si>
  <si>
    <t>Cây mầu</t>
  </si>
  <si>
    <t>Cây rau mầu khác</t>
  </si>
  <si>
    <t xml:space="preserve"> - Diện tích rau chính</t>
  </si>
  <si>
    <t xml:space="preserve"> - Diện tích rau tăng vụ</t>
  </si>
  <si>
    <t xml:space="preserve"> - Năng suất</t>
  </si>
  <si>
    <t xml:space="preserve"> - Sản lượng </t>
  </si>
  <si>
    <t>Cây khoai lang: Diện tích</t>
  </si>
  <si>
    <t>Trong đó diện tích tăng vụ</t>
  </si>
  <si>
    <t>c</t>
  </si>
  <si>
    <t>Cây hoa</t>
  </si>
  <si>
    <t>ha</t>
  </si>
  <si>
    <t>Cây công nghiệp</t>
  </si>
  <si>
    <t>Cây công nghiệp ngắn ngày</t>
  </si>
  <si>
    <t>-</t>
  </si>
  <si>
    <t xml:space="preserve">Cây lạc: Diện tích </t>
  </si>
  <si>
    <t>Cây Đậu tương: Diện tích</t>
  </si>
  <si>
    <t>Cây Mía: Diện tích</t>
  </si>
  <si>
    <t>Cây Dong Riềng: Diện tích</t>
  </si>
  <si>
    <t>Cây Sắn</t>
  </si>
  <si>
    <t>Cây công nghiệp lâu năm</t>
  </si>
  <si>
    <t>Cây ăn quả</t>
  </si>
  <si>
    <t>Trồng mới</t>
  </si>
  <si>
    <t>Sản lượng</t>
  </si>
  <si>
    <t>Tổng diện tích chè</t>
  </si>
  <si>
    <t>Trong đó: + Diện tích trồng mới</t>
  </si>
  <si>
    <t xml:space="preserve"> - Diện tích chè kinh doanh</t>
  </si>
  <si>
    <t xml:space="preserve"> - Diện tích chè trong giai đoạn kiến thiết cơ bản</t>
  </si>
  <si>
    <t xml:space="preserve"> Năng suất</t>
  </si>
  <si>
    <t xml:space="preserve"> Sản lượng chè búp tươi</t>
  </si>
  <si>
    <t xml:space="preserve"> Diện tích cây mắc ca</t>
  </si>
  <si>
    <t>+ Diện tích trồng thuần</t>
  </si>
  <si>
    <t>+ Diện tích trồng xen chè</t>
  </si>
  <si>
    <t>tấn</t>
  </si>
  <si>
    <t>Diện tích Cây Thảo quả</t>
  </si>
  <si>
    <t>Trong đó:  DT hiện có (đã cho thu hoạch)</t>
  </si>
  <si>
    <t xml:space="preserve"> - Sản lượng</t>
  </si>
  <si>
    <t>Chăn nuôi</t>
  </si>
  <si>
    <t>Tổng đàn gia súc</t>
  </si>
  <si>
    <t>Con</t>
  </si>
  <si>
    <t>Đàn trâu</t>
  </si>
  <si>
    <t>Đàn bò</t>
  </si>
  <si>
    <t>Đàn ngựa</t>
  </si>
  <si>
    <t xml:space="preserve">Đàn lợn </t>
  </si>
  <si>
    <t xml:space="preserve">Đàn dê </t>
  </si>
  <si>
    <t>Tốc độ tăng đàn gia súc</t>
  </si>
  <si>
    <t>Tổng đàn gia cầm</t>
  </si>
  <si>
    <t>Đàn gia cầm</t>
  </si>
  <si>
    <t>con</t>
  </si>
  <si>
    <t>Đàn ong</t>
  </si>
  <si>
    <t>Đàn</t>
  </si>
  <si>
    <t>Thịt hơi các loại</t>
  </si>
  <si>
    <t>Trong đó: Thịt lợn</t>
  </si>
  <si>
    <t>C</t>
  </si>
  <si>
    <t>THUỶ SẢN</t>
  </si>
  <si>
    <t>DT nuôi trồng TS</t>
  </si>
  <si>
    <t>Trong đó: + Diện tích ao</t>
  </si>
  <si>
    <t>D</t>
  </si>
  <si>
    <t>LÂM NGHIỆP</t>
  </si>
  <si>
    <t>Tỷ lệ che phủ rừng</t>
  </si>
  <si>
    <t>Diện tích đất lâm nghiệp</t>
  </si>
  <si>
    <t>Trong đó: - Tổng diện tích rừng hiện có</t>
  </si>
  <si>
    <t xml:space="preserve"> + Rừng tự nhiên</t>
  </si>
  <si>
    <t xml:space="preserve"> + Rừng trồng đã thành rừng</t>
  </si>
  <si>
    <t xml:space="preserve"> - Rừng trồng chưa thành rừng</t>
  </si>
  <si>
    <t xml:space="preserve"> - Đất không có rừng </t>
  </si>
  <si>
    <t>Rừng cảnh quan đô thị (rừng ngoài quy hoạch 3 loại rừng)</t>
  </si>
  <si>
    <t>Chăm sóc rừng trồng</t>
  </si>
  <si>
    <t>- Năm thứ 1</t>
  </si>
  <si>
    <t>- Năm thứ 2</t>
  </si>
  <si>
    <t xml:space="preserve"> - Năm thứ 3</t>
  </si>
  <si>
    <t>- Năm thứ 4</t>
  </si>
  <si>
    <t xml:space="preserve">Khoanh nuôi bảo vệ tái sinh rừng </t>
  </si>
  <si>
    <t xml:space="preserve"> + Khoán bảo vệ rừng</t>
  </si>
  <si>
    <t xml:space="preserve"> + Khoanh nuôi tái sinh rừng </t>
  </si>
  <si>
    <t>Trồng cây phân tán</t>
  </si>
  <si>
    <t>Cây</t>
  </si>
  <si>
    <t>E</t>
  </si>
  <si>
    <t>PHÁT TRIỂN NÔNG THÔN</t>
  </si>
  <si>
    <t xml:space="preserve"> - Tỷ lệ dân số nông thôn được sử dụng nước hợp vệ sinh</t>
  </si>
  <si>
    <t xml:space="preserve"> - Tỷ lệ hộ dân tộc thiểu số được sử dụng nước hợp vệ sinh</t>
  </si>
  <si>
    <t xml:space="preserve"> - Thực hiện bộ tiêu chí quốc gia về NTM</t>
  </si>
  <si>
    <t>xã</t>
  </si>
  <si>
    <t xml:space="preserve"> + Số xã đạt 19 tiêu chí (lũy kế)</t>
  </si>
  <si>
    <t xml:space="preserve"> + Số xã đạt từ 15-18 tiêu chí</t>
  </si>
  <si>
    <t xml:space="preserve"> + Số xã đạt từ 10-14 tiêu chí</t>
  </si>
  <si>
    <t xml:space="preserve"> + Số xã đạt từ 5-9 tiêu chí</t>
  </si>
  <si>
    <t xml:space="preserve"> + Bình quân tiêu chí trên xã</t>
  </si>
  <si>
    <t>Tiêu chí/xã</t>
  </si>
  <si>
    <t>Tỷ lệ số xã đạt tiêu chuẩn NTM</t>
  </si>
  <si>
    <t>Ghi chú: Phòng Kinh tế, Hạt kiểm lâm thành phố và UBND các xã, phường báo cáo số liệu tại biểu này</t>
  </si>
  <si>
    <t>Biểu số 3</t>
  </si>
  <si>
    <t>CHỈ TIÊU PHÁT TRIỂN SẢN XUẤT CÔNG NGHIỆP 9 THÁNG ĐẦU NĂM, ƯỚC THỰC HIỆN CẢ NĂM 2024</t>
  </si>
  <si>
    <t>Chia ra các xã phường</t>
  </si>
  <si>
    <t>Giá trị sản xuất công nghiệp (theo giá hiện hành)</t>
  </si>
  <si>
    <t>Phân theo thành phần kinh tế</t>
  </si>
  <si>
    <t xml:space="preserve">  + Quốc doanh địa phương</t>
  </si>
  <si>
    <t xml:space="preserve">  + Khu vực ngoài quốc doanh</t>
  </si>
  <si>
    <t>Phân theo ngành công nghiệp</t>
  </si>
  <si>
    <t xml:space="preserve"> - Công nghiệp khai khoáng</t>
  </si>
  <si>
    <t xml:space="preserve"> - Công nghiệp chế biến, chế tạo</t>
  </si>
  <si>
    <t xml:space="preserve"> - Cung cấp nước, quản lý và xử lý rác thải, nước thải</t>
  </si>
  <si>
    <t xml:space="preserve"> - CN khác</t>
  </si>
  <si>
    <t>Các sản phẩm công nghiệp chủ yếu</t>
  </si>
  <si>
    <t xml:space="preserve"> -</t>
  </si>
  <si>
    <t>Gạch xây các loại</t>
  </si>
  <si>
    <t>1000 v</t>
  </si>
  <si>
    <t>Đá xây dựng</t>
  </si>
  <si>
    <t>1000 m3</t>
  </si>
  <si>
    <t>Sản xuất đồ gỗ</t>
  </si>
  <si>
    <t>m3</t>
  </si>
  <si>
    <t>Gia công hàng may mặc</t>
  </si>
  <si>
    <t>1000 Bộ</t>
  </si>
  <si>
    <t>Chăn đệm địa phương</t>
  </si>
  <si>
    <t>Chiếc</t>
  </si>
  <si>
    <t>Sản xuất đồ sắt</t>
  </si>
  <si>
    <t>m2</t>
  </si>
  <si>
    <t>Sản xuất khung nhôm kính</t>
  </si>
  <si>
    <t>Sản xuất gạch Block</t>
  </si>
  <si>
    <t>Cột điện bê tông</t>
  </si>
  <si>
    <t>Cột</t>
  </si>
  <si>
    <t>Ống cống bê tông</t>
  </si>
  <si>
    <t>Cái</t>
  </si>
  <si>
    <t>Chế biến chè khô</t>
  </si>
  <si>
    <t>Sản xuất xi măng</t>
  </si>
  <si>
    <t>Sản xuất bánh, bún phở</t>
  </si>
  <si>
    <t>Sản xuất rượu địa phương</t>
  </si>
  <si>
    <t>1000 L</t>
  </si>
  <si>
    <t>Nước máy sinh hoạt</t>
  </si>
  <si>
    <t>Sản xuất tấm lợp (tôn ép xốp)</t>
  </si>
  <si>
    <t>Biểu số 4</t>
  </si>
  <si>
    <t>CHỈ TIÊU VỀ PHÁT TRIỂN THƯƠNG MẠI - DỊCH VỤ - DU LỊCH 9 THÁNG ĐẦU NĂM, ƯỚC THỰC HIỆN CẢ NĂM 2024</t>
  </si>
  <si>
    <t xml:space="preserve"> Tổng mức bán lẻ HH và doanh thu dịch vụ tiêu dùng (giá hiện hành)</t>
  </si>
  <si>
    <t xml:space="preserve"> - Phân theo ngành kinh tế</t>
  </si>
  <si>
    <t xml:space="preserve"> + Thương nghiệp (giá hiện hành)</t>
  </si>
  <si>
    <t xml:space="preserve"> + Dịch vụ lưu trú, ăn uống và dịch vụ tiêu dùng</t>
  </si>
  <si>
    <t xml:space="preserve">  - Các mặt hàng chủ yếu</t>
  </si>
  <si>
    <t xml:space="preserve"> + Xăng dầu</t>
  </si>
  <si>
    <t xml:space="preserve"> Trong đó: Dầu hoả</t>
  </si>
  <si>
    <t xml:space="preserve"> + Muối I ốt</t>
  </si>
  <si>
    <t xml:space="preserve"> + Giống Nông nghiệp</t>
  </si>
  <si>
    <t xml:space="preserve"> + Thuốc chữa bệnh, vật tư y tế</t>
  </si>
  <si>
    <t xml:space="preserve"> + Giấy vở</t>
  </si>
  <si>
    <t>Khách sạn - Nhà hàng - Dịch vụ du lịch</t>
  </si>
  <si>
    <t>2.1</t>
  </si>
  <si>
    <t>Mạng lưới</t>
  </si>
  <si>
    <t xml:space="preserve"> - Số Khách sạn</t>
  </si>
  <si>
    <t>cái</t>
  </si>
  <si>
    <t>Trong đó: KS 3 sao trở lên</t>
  </si>
  <si>
    <t xml:space="preserve"> - Số phòng khách sạn</t>
  </si>
  <si>
    <t>Phòng</t>
  </si>
  <si>
    <t>Công suất sử dụng phòng</t>
  </si>
  <si>
    <t xml:space="preserve"> - Nhà hàng</t>
  </si>
  <si>
    <t>2.2</t>
  </si>
  <si>
    <t>Tổng lượt khách du lịch</t>
  </si>
  <si>
    <t>Lượt người</t>
  </si>
  <si>
    <t xml:space="preserve"> Trong đó:</t>
  </si>
  <si>
    <t xml:space="preserve"> - Khách quốc tế</t>
  </si>
  <si>
    <t xml:space="preserve"> + Trong đó số khách có lưu trú</t>
  </si>
  <si>
    <t xml:space="preserve"> + Ngày lưu trú/ khách quốc tế</t>
  </si>
  <si>
    <t>Ngày</t>
  </si>
  <si>
    <t xml:space="preserve"> + Mức chi tiêu trong ngày/khách quốc tế</t>
  </si>
  <si>
    <t>Trong đó: Mức chi tiêu/ khách không lưu trú</t>
  </si>
  <si>
    <t xml:space="preserve"> - Khách nội địa</t>
  </si>
  <si>
    <t xml:space="preserve"> + Ngày lưu trú/ khách nội địa</t>
  </si>
  <si>
    <t xml:space="preserve"> + Mức chi tiêu trong ngày/khách nội địa</t>
  </si>
  <si>
    <t>2.3</t>
  </si>
  <si>
    <t xml:space="preserve"> Doanh thu từ ngành du lịch</t>
  </si>
  <si>
    <t>+ Khách quốc tế</t>
  </si>
  <si>
    <t>+ Khách nội địa</t>
  </si>
  <si>
    <t>Biểu số 5</t>
  </si>
  <si>
    <t>CHỈ TIÊU VỀ PHÁT TRIỂN DỊCH VỤ VẬN TẢI 9 THÁNG ĐẦU NĂM, ƯỚC THỰC HIỆN CẢ NĂM 2024</t>
  </si>
  <si>
    <t>Đơn vị
tính</t>
  </si>
  <si>
    <t>Vận tải hàng hoá</t>
  </si>
  <si>
    <t>1.1</t>
  </si>
  <si>
    <t>K. lượng hàng hoá vận chuyển</t>
  </si>
  <si>
    <t>1000 tấn</t>
  </si>
  <si>
    <t>- Quốc doanh</t>
  </si>
  <si>
    <t>- Ngoài quốc doanh</t>
  </si>
  <si>
    <t>1.2</t>
  </si>
  <si>
    <t>K. lượng hàng hoá luân chuyển</t>
  </si>
  <si>
    <t>1000 
T.km</t>
  </si>
  <si>
    <t>1000
T.km</t>
  </si>
  <si>
    <t>2</t>
  </si>
  <si>
    <t>Vận tải hành khách</t>
  </si>
  <si>
    <t>K. lượng hành khách vận chuyển</t>
  </si>
  <si>
    <t>1000 hk</t>
  </si>
  <si>
    <t>K. lượng hành khách luân chuyển</t>
  </si>
  <si>
    <t>1000 
hk.km</t>
  </si>
  <si>
    <t>1000
hk.km</t>
  </si>
  <si>
    <t>Ghi chú: Phòng Quản lý đô thị và phòng Kinh tế thành phố báo cáo số liệu biểu này!</t>
  </si>
  <si>
    <t>Biểu số 6</t>
  </si>
  <si>
    <t>CHỈ TIÊU VỀ PHÁT TRIỂN KINH TẾ TẬP THỂ - HỢP TÁC XÃ 9 THÁNG ĐẦU NĂM, ƯỚC THỰC HIỆN CẢ NĂM 2024</t>
  </si>
  <si>
    <t>1</t>
  </si>
  <si>
    <t>Tổng số hợp tác xã</t>
  </si>
  <si>
    <t>HTX</t>
  </si>
  <si>
    <t xml:space="preserve">   Trong đó: thành lập mới</t>
  </si>
  <si>
    <t>Số HTX giải thể</t>
  </si>
  <si>
    <t>Tổng số Liên hiệp hợp tác xã</t>
  </si>
  <si>
    <t>LHHTX</t>
  </si>
  <si>
    <t>Tổng số xã viên hợp tác xã</t>
  </si>
  <si>
    <t>người</t>
  </si>
  <si>
    <t xml:space="preserve">   Trong đó: Xã viên mới</t>
  </si>
  <si>
    <t>Tổng doanh thu hợp tác xã</t>
  </si>
  <si>
    <t>Triệu
 đồng</t>
  </si>
  <si>
    <t>Tổng số lãi trước thuế của hợp tác xã</t>
  </si>
  <si>
    <t>Tổng số cán bộ quản lý hợp tác xã</t>
  </si>
  <si>
    <t>Trong đó: + Số có trình độ trung cấp, cao đẳng</t>
  </si>
  <si>
    <t xml:space="preserve">    + Số có trình độ Đại học trở lên</t>
  </si>
  <si>
    <t>Tổng số lao động trong HTX</t>
  </si>
  <si>
    <t>Trong đó: tổng số lao động là xã viên HTX</t>
  </si>
  <si>
    <t xml:space="preserve"> Thu nhập bình quân một lao động của HTX</t>
  </si>
  <si>
    <t>Ghi chú: Phòng Tài chính - Kế hoạch, Chi cục thuế thành phố báo cáo số liệu biểu này!</t>
  </si>
  <si>
    <t>Biểu số 7</t>
  </si>
  <si>
    <t>CHỈ TIÊU VỀ XÃ HỘI - LAO ĐỘNG - GIẢI QUYẾT VIỆC LÀM 9 THÁNG ĐẦU NĂM, ƯỚC THỰC HIỆN CẢ NĂM 2024</t>
  </si>
  <si>
    <t>Đơn vị hành chính</t>
  </si>
  <si>
    <t xml:space="preserve"> - Số đơn vị hành chính (xã, phường, thị trấn)</t>
  </si>
  <si>
    <t>Đơn vị</t>
  </si>
  <si>
    <t>Giảm nghèo</t>
  </si>
  <si>
    <t xml:space="preserve"> - Tổng số hộ dân trên địa bàn</t>
  </si>
  <si>
    <t xml:space="preserve"> Hộ</t>
  </si>
  <si>
    <t xml:space="preserve"> - Tổng số hộ nghèo toàn Thành phố</t>
  </si>
  <si>
    <t xml:space="preserve"> + Số hộ thoát nghèo trong năm</t>
  </si>
  <si>
    <t xml:space="preserve"> + Số hộ tái nghèo và phát sinh mới</t>
  </si>
  <si>
    <t xml:space="preserve"> - Tỷ lệ hộ nghèo (tính đến hết năm kế hoạch)</t>
  </si>
  <si>
    <t xml:space="preserve"> + Số hộ nghèo là người dân tộc thiểu số</t>
  </si>
  <si>
    <t>Hộ</t>
  </si>
  <si>
    <t xml:space="preserve"> Trong đó: Tỷ lệ hộ nghèo là người dân tộc thiểu số </t>
  </si>
  <si>
    <t xml:space="preserve"> - Mức giảm tỷ lệ hộ nghèo</t>
  </si>
  <si>
    <t xml:space="preserve"> - Số hộ cận nghèo hết năm KH                                                                                                                                                                                                                       </t>
  </si>
  <si>
    <t xml:space="preserve">Hộ </t>
  </si>
  <si>
    <t xml:space="preserve"> - Tỷ lệ hộ cận nghèo hết năm KH                                                                                                                                                                                                                    </t>
  </si>
  <si>
    <t xml:space="preserve"> - Giảm số hộ cận nghèo trong năm                                                                                                                                                                                     </t>
  </si>
  <si>
    <t>3</t>
  </si>
  <si>
    <t xml:space="preserve">Cung cấp các dịch vụ cơ sở hạ tầng thiết yếu </t>
  </si>
  <si>
    <t>- Tổng số xã, phường</t>
  </si>
  <si>
    <t>xã, 
phường</t>
  </si>
  <si>
    <t>- Tổng số xã toàn thành phố</t>
  </si>
  <si>
    <t>- Số xã có đường ô tô đến trung tâm xã</t>
  </si>
  <si>
    <t>Trong đó: Số xã, phường có đường ô tô đi được quanh năm</t>
  </si>
  <si>
    <t>xã,
phường</t>
  </si>
  <si>
    <t>- Tỷ lệ bản có đường xe máy đi lại thuận lợi</t>
  </si>
  <si>
    <t>- Số hộ sử dụng điện (tính theo hợp đồng mua bán điện)</t>
  </si>
  <si>
    <t>hộ</t>
  </si>
  <si>
    <t>+ Tỷ lệ số hộ được sử dụng điện lưới quốc gia</t>
  </si>
  <si>
    <t>- Số xã có chợ xã, liên xã</t>
  </si>
  <si>
    <t>- Số xã có trạm y tế</t>
  </si>
  <si>
    <t>- Tỷ lệ xã có trạm y tế</t>
  </si>
  <si>
    <t>Bảo hiểm</t>
  </si>
  <si>
    <t xml:space="preserve"> - Tổng số người tham gia BHXH, BHYT trên địa bàn thành phố</t>
  </si>
  <si>
    <t>Trong đó: + Tổng số người tham gia BHXH bắt buộc</t>
  </si>
  <si>
    <t xml:space="preserve"> - Tỷ lệ số người tham gia BHXH, BHYT bắt buộc so với dân số</t>
  </si>
  <si>
    <t xml:space="preserve"> + Tổng số người tham gia bảo hiểm thất nghiệp trên địa bàn thành phố</t>
  </si>
  <si>
    <t xml:space="preserve"> Lao động</t>
  </si>
  <si>
    <t>- Tổng số người trong độ tuổi lao động</t>
  </si>
  <si>
    <t xml:space="preserve"> Tỷ lệ so với dân số</t>
  </si>
  <si>
    <t>Trong đó: + Số người trong độ tuổi có khả năng lao động</t>
  </si>
  <si>
    <t>+ Số lao động không có khả năng LĐ</t>
  </si>
  <si>
    <t>- Lực lượng lao động từ 15 tuổi trở lên</t>
  </si>
  <si>
    <t>Trong đó: + Lao động thành thị</t>
  </si>
  <si>
    <t>+ Lao động nông thôn</t>
  </si>
  <si>
    <t>- Tổng số lao động từ 15 tuổi trở lên đang làm việc trong nền kinh tế quốc dân</t>
  </si>
  <si>
    <t>- Cơ cấu lao động (năm cuối kỳ)</t>
  </si>
  <si>
    <t xml:space="preserve"> + Nông, lâm nghiệp và thuỷ sản</t>
  </si>
  <si>
    <t xml:space="preserve"> + Công nghiệp và xây dựng</t>
  </si>
  <si>
    <t xml:space="preserve"> + Dịch vụ</t>
  </si>
  <si>
    <t>- Tỷ lệ lao động phi nông nghiệp</t>
  </si>
  <si>
    <t>Đào tạo nghề</t>
  </si>
  <si>
    <t>- Số lao động được đào tạo trong năm</t>
  </si>
  <si>
    <t>+ Lao động được đào tạo nghề sơ cấp và dạy nghề thường xuyên (dưới 3 tháng)</t>
  </si>
  <si>
    <t>- Tổng số lao động đã qua đào tạo, tập huấn</t>
  </si>
  <si>
    <t>- Tỷ lệ LĐ qua đào đào tạo (lũy kế) so với tổng số lao động có khả năng LĐ</t>
  </si>
  <si>
    <t>Việc Làm</t>
  </si>
  <si>
    <t>- Giải quyết việc làm cho lao động</t>
  </si>
  <si>
    <t xml:space="preserve"> Trong đó: Lao động nữ</t>
  </si>
  <si>
    <t>- Số lao động chưa có việc làm ổn định</t>
  </si>
  <si>
    <t>- Số hộ được vay vốn tạo việc làm</t>
  </si>
  <si>
    <t xml:space="preserve"> Trong đó: + Hộ nghèo</t>
  </si>
  <si>
    <t>+ Hộ do nữ làm chủ hộ</t>
  </si>
  <si>
    <t>- Tỷ lệ thất nghiệp khu vực thành thị</t>
  </si>
  <si>
    <t>- Tỷ lệ sử dụng thời gian lao động của lực lượng lao động ở Nông thôn</t>
  </si>
  <si>
    <t>- Số lao động đi làm việc ở nước ngoài theo hợp đồng</t>
  </si>
  <si>
    <t xml:space="preserve"> Trật tự an toàn xã hội</t>
  </si>
  <si>
    <t>- Số người được cai nghiện ma túy</t>
  </si>
  <si>
    <t>Trong đó: Cai tại Trung tâm điều trị cai nghiện bắt buộc tỉnh Lai Châu</t>
  </si>
  <si>
    <t>+ Hỗ trợ cai nghiện tự nguyện tại Trung tâm điều trị Cai nghiện bắt buộc tỉnh (không thu phí)</t>
  </si>
  <si>
    <t>- Cai nghiện bằng thuốc thay thế (methadone)</t>
  </si>
  <si>
    <t>Lượt
Người</t>
  </si>
  <si>
    <t>Trẻ em</t>
  </si>
  <si>
    <t xml:space="preserve"> - Số xã, phường đạt tiêu chuẩn phù hợp với trẻ em (lũy kế)</t>
  </si>
  <si>
    <t xml:space="preserve"> - Tỷ lệ xã, phường phù hợp với
 trẻ em</t>
  </si>
  <si>
    <t xml:space="preserve"> - Tỷ lệ trẻ em có hoàn cảnh đặc biệt được chăm sóc</t>
  </si>
  <si>
    <t xml:space="preserve"> - Khám sàng lọc sứt môi hở hàm ếch </t>
  </si>
  <si>
    <t>cháu</t>
  </si>
  <si>
    <t xml:space="preserve"> + Phẫu thuật nụ cười</t>
  </si>
  <si>
    <t xml:space="preserve"> - Khám sàng lọc khuyết tật chi</t>
  </si>
  <si>
    <t xml:space="preserve"> + Phẫu thuật chi</t>
  </si>
  <si>
    <t xml:space="preserve"> - Khám sàng lọc mắt</t>
  </si>
  <si>
    <t xml:space="preserve"> + Phẫu thuật ánh mắt trẻ thơ</t>
  </si>
  <si>
    <t>Biểu số 8</t>
  </si>
  <si>
    <t>CHỈ TIÊU VỀ ĐẤT ĐAI, TÀI NGUYÊN &amp; MÔI TRƯỜNG 9 THÁNG ĐẦU NĂM, ƯỚC THỰC HIỆN CẢ NĂM 2024</t>
  </si>
  <si>
    <t>Đơn
vị tính</t>
  </si>
  <si>
    <t>Tỷ lệ chất thải rắn sinh hoạt đô thị được thu gom xử lý</t>
  </si>
  <si>
    <t>Trong đó: Tỷ lệ chất thải rắn y tế được xử lý đạt tiêu chuẩn MT</t>
  </si>
  <si>
    <t>Tổng dân số được sử dụng nước hợp vệ sinh</t>
  </si>
  <si>
    <t>Tỷ lệ dân cư sử dụng nước hợp vệ sinh</t>
  </si>
  <si>
    <t>Tổng dân số được sử dụng nước sạch qua hệ thống cấp nước tập trung</t>
  </si>
  <si>
    <t>Tỷ lệ dân cư sử dụng nước sạch</t>
  </si>
  <si>
    <t xml:space="preserve">  Trong đó:</t>
  </si>
  <si>
    <t xml:space="preserve">  + Khu vực thành thị</t>
  </si>
  <si>
    <t xml:space="preserve">  + Khu vực nông thôn</t>
  </si>
  <si>
    <t>Tổng số giấy chứng nhận QSDĐ đã cấp cho hộ gia đình và tổ chức</t>
  </si>
  <si>
    <t>Trong đó: Tổng số giấy CNQSDĐ được cấp trong năm</t>
  </si>
  <si>
    <t>Giấy</t>
  </si>
  <si>
    <t xml:space="preserve"> + Hộ gia đình</t>
  </si>
  <si>
    <t>Trong đó: Cấp mới</t>
  </si>
  <si>
    <t xml:space="preserve">                Cấp đổi</t>
  </si>
  <si>
    <t xml:space="preserve"> + Phối hợp cấp cho tổ chức</t>
  </si>
  <si>
    <t>Tỷ lệ tổng diện tích đất đã được cấp NQSDĐ/ tổng diện tích đất cần cấp GCNQSDĐ</t>
  </si>
  <si>
    <t>Trong đó:  + Hộ gia đình</t>
  </si>
  <si>
    <t xml:space="preserve">                 + Tổ chức</t>
  </si>
  <si>
    <t>Lê Thị Hợp</t>
  </si>
  <si>
    <t>Biểu số 9</t>
  </si>
  <si>
    <t>CHỈ TIÊU VỀ PHÁT TRIỂN DÂN SỐ - GIA ĐÌNH &amp; TRẺ EM 9 THÁNG ĐẦU NĂM, ƯỚC THỰC HIỆN CẢ NĂM 2024</t>
  </si>
  <si>
    <t>Tổng số hộ</t>
  </si>
  <si>
    <t xml:space="preserve">Dân số </t>
  </si>
  <si>
    <t>- Dân số trung bình</t>
  </si>
  <si>
    <t xml:space="preserve"> + Dân số thành thị</t>
  </si>
  <si>
    <t xml:space="preserve"> + Dân số nông thôn</t>
  </si>
  <si>
    <t xml:space="preserve">- Dân tộc thiểu số </t>
  </si>
  <si>
    <t xml:space="preserve">- Tỷ lệ tăng dân số </t>
  </si>
  <si>
    <t>- Số trẻ sinh ra</t>
  </si>
  <si>
    <t>Trẻ</t>
  </si>
  <si>
    <t>- Số trẻ sinh ra là con thứ 3 trở lên</t>
  </si>
  <si>
    <t>- Tỷ suất sinh thô</t>
  </si>
  <si>
    <r>
      <t>%</t>
    </r>
    <r>
      <rPr>
        <i/>
        <sz val="14"/>
        <color rgb="FF000000"/>
        <rFont val="Times New Roman"/>
        <family val="1"/>
      </rPr>
      <t>o</t>
    </r>
  </si>
  <si>
    <t xml:space="preserve">- Số người chết </t>
  </si>
  <si>
    <t>- Tỷ suất chết thô</t>
  </si>
  <si>
    <t>- Tỷ lệ tăng dân số tự nhiên</t>
  </si>
  <si>
    <t>- Mức giảm tỷ lệ sinh</t>
  </si>
  <si>
    <t xml:space="preserve"> Kế hoạch hoá gia đình</t>
  </si>
  <si>
    <t xml:space="preserve">- Tỷ lệ nữ từ 15-49 tuổi so với dân số </t>
  </si>
  <si>
    <t>- Tỷ lệ các cặp vợ chồng thực hiện các biện pháp tránh thai</t>
  </si>
  <si>
    <t>- Tỷ lệ các bà mẹ sinh con thứ 3 trở lên so với tổng số bà mẹ sinh con trong năm</t>
  </si>
  <si>
    <t>- Số CB làm công tác Dân số - GĐ&amp;TE</t>
  </si>
  <si>
    <t xml:space="preserve"> T.đó: + Số CB chuyện trách Thành phố</t>
  </si>
  <si>
    <t xml:space="preserve"> + Cán bộ chuyện trách tại  xã, phường</t>
  </si>
  <si>
    <t xml:space="preserve"> + Số cộng tác viên dân số bản, TDP</t>
  </si>
  <si>
    <t>Biểu số 10</t>
  </si>
  <si>
    <t>CHỈ TIÊU NGÀNH Y TẾ 9 THÁNG ĐẦU NĂM, ƯỚC THỰC HIỆN CẢ NĂM 2024</t>
  </si>
  <si>
    <t>Chi ra các xã, phường</t>
  </si>
  <si>
    <t xml:space="preserve"> Sùng Phài</t>
  </si>
  <si>
    <t>Cơ sở cung cấp dịch vụ y tế, BVSK</t>
  </si>
  <si>
    <t xml:space="preserve">Tổng số giường bệnh </t>
  </si>
  <si>
    <t>Giường</t>
  </si>
  <si>
    <t xml:space="preserve">  - Giường bệnh tuyến Thành phố </t>
  </si>
  <si>
    <t>Số giường bệnh/10.000 dân</t>
  </si>
  <si>
    <t>Số trạm y tế xã, phường, thị trấn</t>
  </si>
  <si>
    <t>Trạm</t>
  </si>
  <si>
    <t xml:space="preserve">Số trạm y tế xã có nữ hộ sinh </t>
  </si>
  <si>
    <t>trạm</t>
  </si>
  <si>
    <t>Cơ sở y tế tư nhân</t>
  </si>
  <si>
    <t>Cơ sở</t>
  </si>
  <si>
    <t>Trung tâm y tế thành phố</t>
  </si>
  <si>
    <t>Số xã, phường có trạm y tế đạt tiêu chí chuẩn quốc gia</t>
  </si>
  <si>
    <t>- Tỷ lệ số xã, phường có trạm y tế đạt tiêu chí quốc gia</t>
  </si>
  <si>
    <t>Khoa chăm sóc SKSS</t>
  </si>
  <si>
    <t>Khoa</t>
  </si>
  <si>
    <t>Mục tiêu chỉ tiêu hoạt động:</t>
  </si>
  <si>
    <t>Tỷ suất chết TE dưới 1 tuổi/1000 trẻ đẻ sống</t>
  </si>
  <si>
    <t>Tỷ suất chết TE dưới 5 tuổi/1000 trẻ đẻ sống</t>
  </si>
  <si>
    <t>Tỷ lệ TE &lt; 1 tuổi tiêm đủ 8 loại
 Vacxin</t>
  </si>
  <si>
    <t>97,1</t>
  </si>
  <si>
    <t>Tỷ lệ phụ nữ có thai được tiêm phòng uốn ván đủ 2 nũi trở lên</t>
  </si>
  <si>
    <t>Tỷ lệ phụ nữ đẻ được khám thai đủ 3 lần trong 3 kỳ thai nghén</t>
  </si>
  <si>
    <t>Tỷ lệ phụ nữ đẻ được cán bộ y tế đỡ</t>
  </si>
  <si>
    <t>Tỷ suất mắc các bệnh</t>
  </si>
  <si>
    <t>- Lao:</t>
  </si>
  <si>
    <t>1/100000</t>
  </si>
  <si>
    <t>- HIV/AIDS</t>
  </si>
  <si>
    <t>Tỷ lệ dân số tham gia bảo hiểm y tế</t>
  </si>
  <si>
    <t>Tổng số người tham gia bảo hiểm y tế trên địa bàn thành phố</t>
  </si>
  <si>
    <t>Tổng số cán bộ y tế của thành phố</t>
  </si>
  <si>
    <t>Tổng số bác sỹ tuyến thành phố</t>
  </si>
  <si>
    <t>Bác sỹ</t>
  </si>
  <si>
    <t xml:space="preserve"> - Số bác sỹ/10.000 dân</t>
  </si>
  <si>
    <t>1/10000</t>
  </si>
  <si>
    <t xml:space="preserve"> - Dược sỹ  đại học</t>
  </si>
  <si>
    <t>Dược sỹ</t>
  </si>
  <si>
    <t xml:space="preserve"> - Tỷ lệ Trạm y tế xã, phường có bác sỹ (bao gồm cả bác sỹ làm việc định kỳ) </t>
  </si>
  <si>
    <t xml:space="preserve"> - Tỷ lệ Trạm y tế xã, phường, thị trấn có bác sỹ (biên chế tại trạm)</t>
  </si>
  <si>
    <t xml:space="preserve"> - Tỷ lệ Trạm y tế xã, phường, thị trấn có nữ hộ sinh hoặc y sỹ sản nhi</t>
  </si>
  <si>
    <t xml:space="preserve"> - Tỷ lệ thôn, bản có nhân viên y tế thôn bản hoạt động</t>
  </si>
  <si>
    <t>Ghi chú: Phòng Y tế thành phố và UBND các xã, phường báo cáo số liệu biểu này!</t>
  </si>
  <si>
    <t>Biểu số 11</t>
  </si>
  <si>
    <t>CHỈ TIÊU VỀ GIÁO DỤC VÀ ĐÀO TẠO 9 THÁNG ĐẦU NĂM, ƯỚC THỰC HIỆN CẢ NĂM 2024</t>
  </si>
  <si>
    <t>Stt</t>
  </si>
  <si>
    <t>Chi tiêu</t>
  </si>
  <si>
    <t xml:space="preserve"> Tổng số học sinh có mặt đầu năm học</t>
  </si>
  <si>
    <t>Cháu</t>
  </si>
  <si>
    <t xml:space="preserve"> Hệ mầm non</t>
  </si>
  <si>
    <t xml:space="preserve"> - Số cháu vào nhà trẻ</t>
  </si>
  <si>
    <t xml:space="preserve"> Cháu</t>
  </si>
  <si>
    <t xml:space="preserve"> - Số học sinh mẫu giáo</t>
  </si>
  <si>
    <t xml:space="preserve"> H/ sinh</t>
  </si>
  <si>
    <t xml:space="preserve"> Hệ phổ thông</t>
  </si>
  <si>
    <t xml:space="preserve"> H/sinh</t>
  </si>
  <si>
    <t xml:space="preserve">   + Tiểu học</t>
  </si>
  <si>
    <t xml:space="preserve">   + Trung học cơ sở  </t>
  </si>
  <si>
    <t>Tổng số học sinh là dân tộc thiểu số</t>
  </si>
  <si>
    <t>H/sinh</t>
  </si>
  <si>
    <t xml:space="preserve">  + Mầm non</t>
  </si>
  <si>
    <t xml:space="preserve">  + Tiểu học</t>
  </si>
  <si>
    <t xml:space="preserve">  + Trung học cơ sở</t>
  </si>
  <si>
    <t>Tỷ lệ học sinh đi học đúng độ tuổi</t>
  </si>
  <si>
    <t xml:space="preserve"> + Tỷ lệ trẻ em trong độ tuổi đi học mẫu giáo được đến trường</t>
  </si>
  <si>
    <t xml:space="preserve"> + Tiểu học</t>
  </si>
  <si>
    <t>Phổ cập giáo dục</t>
  </si>
  <si>
    <t>Giữ vững và nâng cao chất lượng phổ cập giáo dục mầm non cho trẻ 5 tuổi, phổ cập giáo dục tiểu học đúng độ tuổi, phổ cập giáo dục THCS</t>
  </si>
  <si>
    <t>Xã, phường</t>
  </si>
  <si>
    <t>Phổ cập GDTH tiểu học mức độ 3</t>
  </si>
  <si>
    <t>Tổng số giáo viên</t>
  </si>
  <si>
    <t>Giáo viên đạt chuẩn</t>
  </si>
  <si>
    <t>Trong đó: Tỷ lệ giáo viên đạt chuẩn</t>
  </si>
  <si>
    <t>- Cấp mầm non (Bao gồm cả số giáo viên ngoài công lập)</t>
  </si>
  <si>
    <t xml:space="preserve"> - Cấp Tiểu học</t>
  </si>
  <si>
    <t xml:space="preserve"> - Cấp THCS</t>
  </si>
  <si>
    <t>Tổng số trường học</t>
  </si>
  <si>
    <t>Trường</t>
  </si>
  <si>
    <t xml:space="preserve"> - Trường mầm non</t>
  </si>
  <si>
    <t xml:space="preserve"> - Trường tiểu học</t>
  </si>
  <si>
    <t xml:space="preserve"> - Trường phổ thông cơ sở (liên cấp 1; 2)</t>
  </si>
  <si>
    <t xml:space="preserve"> - Trường trung học cơ sở (cấp 2)</t>
  </si>
  <si>
    <t xml:space="preserve"> - Trường trung học phổ thông (cấp 3)</t>
  </si>
  <si>
    <t>"</t>
  </si>
  <si>
    <t xml:space="preserve"> - Trung tâm giáo dục thường xuyên</t>
  </si>
  <si>
    <t>Số trường được duy trì và đạt chuẩn quốc gia (các trường MN, TH, THCS)</t>
  </si>
  <si>
    <t xml:space="preserve"> - Số trường đạt chuẩn quốc gia</t>
  </si>
  <si>
    <t>Tỷ lệ trường đạt chuẩn quốc gia</t>
  </si>
  <si>
    <t xml:space="preserve"> + Cấp mầm non</t>
  </si>
  <si>
    <t>Số trường đạt chuẩn</t>
  </si>
  <si>
    <t xml:space="preserve"> + Cấp Tiểu học</t>
  </si>
  <si>
    <t xml:space="preserve"> + Cấp THCS</t>
  </si>
  <si>
    <t xml:space="preserve"> + Trường Liên cấp TH&amp;THCS</t>
  </si>
  <si>
    <t xml:space="preserve"> - Số trường đạt chuẩn mức độ II</t>
  </si>
  <si>
    <t>Trong đó: + Công nhận mới, công nhận lại và nâng mức độ trường chuẩn Quốc gia</t>
  </si>
  <si>
    <t xml:space="preserve">Tổng số phòng học </t>
  </si>
  <si>
    <t>Tỷ lệ kiên cố, bán kiên cố</t>
  </si>
  <si>
    <t>8.1</t>
  </si>
  <si>
    <t xml:space="preserve">   + Cấp mầm non</t>
  </si>
  <si>
    <t>8.2</t>
  </si>
  <si>
    <t xml:space="preserve">   + Cấp Tiểu học</t>
  </si>
  <si>
    <t>8.3</t>
  </si>
  <si>
    <t xml:space="preserve">   + Cấp THCS</t>
  </si>
  <si>
    <t>Tỷ lệ huy động</t>
  </si>
  <si>
    <t>Tỷ lệ huy động trẻ nhà trẻ (0-2 tuổi)</t>
  </si>
  <si>
    <t>Tỷ lệ huy động trẻ 3-5 tuổi đi học mẫu giáo</t>
  </si>
  <si>
    <t>Tỷ lệ huy động trẻ 5 tuổi ra lớp</t>
  </si>
  <si>
    <t>Tỷ lệ huy động trẻ 6 tuổi vào lớp 1</t>
  </si>
  <si>
    <t>Tỷ lệ đi học chung ở cấp tiểu học</t>
  </si>
  <si>
    <t>Tỷ lệ học sinh hoàn thành chương trình giáo dục tiểu học</t>
  </si>
  <si>
    <t>Tỷ lệ học sinh hoàn thành chương trình giáo dục tiểu học vào lớp 6</t>
  </si>
  <si>
    <t>Tỷ lệ đi học chung cấp Trung học cơ sở</t>
  </si>
  <si>
    <t>Tỷ lệ học sinh tốt nghiệp THCS</t>
  </si>
  <si>
    <t>Tỷ lệ huy động học sinh tốt nghiệp THCS vào THPT</t>
  </si>
  <si>
    <t>Biểu số 12</t>
  </si>
  <si>
    <t>CHỈ TIÊU VỀ PHÁT TRIỂN VĂN HÓA - THÔNG TIN - THỂ THAO 9 THÁNG ĐẦU NĂM, ƯỚC THỰC HIỆN CẢ NĂM 2024</t>
  </si>
  <si>
    <t>So sánh</t>
  </si>
  <si>
    <t>Ước TH 9 tháng</t>
  </si>
  <si>
    <t xml:space="preserve"> A</t>
  </si>
  <si>
    <t>VĂN HÓA - THÔNG TIN</t>
  </si>
  <si>
    <t xml:space="preserve"> Mục tiêu, chỉ tiêu hoạt động</t>
  </si>
  <si>
    <t xml:space="preserve"> Điện ảnh</t>
  </si>
  <si>
    <t xml:space="preserve"> - Tổng số buổi hoạt động Nhà nước tài trợ</t>
  </si>
  <si>
    <t xml:space="preserve"> Buổi</t>
  </si>
  <si>
    <t>+ Số buổi chiếu phục vụ chính trị</t>
  </si>
  <si>
    <t xml:space="preserve"> - Số lượt người xem chiếu bóng trong năm</t>
  </si>
  <si>
    <t>Lượt</t>
  </si>
  <si>
    <t>Nghệ thuật biểu diễn</t>
  </si>
  <si>
    <t xml:space="preserve"> - Số buổi biểu diễn</t>
  </si>
  <si>
    <t>Buổi</t>
  </si>
  <si>
    <t xml:space="preserve"> Văn hoá thông tin cơ sở </t>
  </si>
  <si>
    <t xml:space="preserve"> - Tổng số đội tuyên truyền lưu động</t>
  </si>
  <si>
    <t>Đội</t>
  </si>
  <si>
    <t xml:space="preserve"> - Số buổi hoạt động</t>
  </si>
  <si>
    <t>Trong đó: + TTLĐ tỉnh</t>
  </si>
  <si>
    <t xml:space="preserve">                + Thành phố</t>
  </si>
  <si>
    <t xml:space="preserve"> - Số bản, tổ dân phố đăng ký danh hiệu VH</t>
  </si>
  <si>
    <t>Tổ DP,
 bản</t>
  </si>
  <si>
    <t xml:space="preserve"> Trong đó: Số bản, tổ dân phố được công nhận trong năm</t>
  </si>
  <si>
    <t xml:space="preserve"> - Tỷ lệ bản, tổ dân phố được công nhận VH</t>
  </si>
  <si>
    <t xml:space="preserve"> - Số hộ đăng ký gia đình văn hoá</t>
  </si>
  <si>
    <t xml:space="preserve"> Trong đó: Số hộ được công nhận</t>
  </si>
  <si>
    <t xml:space="preserve"> - Tỷ lệ hộ gia đình được công nhận VH</t>
  </si>
  <si>
    <t xml:space="preserve"> - Số cơ quan, đơn vị, trường học đăng ký tiêu chuẩn văn hóa trong năm</t>
  </si>
  <si>
    <t>CQ, 
ĐV, TrH</t>
  </si>
  <si>
    <t xml:space="preserve"> Trong đó: Số cơ quan, đơn vị, trường học được công nhận trong năm</t>
  </si>
  <si>
    <t xml:space="preserve">CQ, 
ĐV, TrH </t>
  </si>
  <si>
    <t xml:space="preserve"> - Tỷ lệ cơ quan, đơn vị, trường học được công nhận trong năm</t>
  </si>
  <si>
    <t xml:space="preserve"> - Tổng số tuyến phố đạt tuyến phố văn minh</t>
  </si>
  <si>
    <t>Tuyến</t>
  </si>
  <si>
    <t>Trong đó: Số tuyến phố được công nhận trong năm</t>
  </si>
  <si>
    <t xml:space="preserve"> - Tỷ lệ tuyến phố đạt tuyến phố văn minh</t>
  </si>
  <si>
    <t xml:space="preserve">- Phường đạt chuẩn đô thị văn minh  </t>
  </si>
  <si>
    <t xml:space="preserve"> Phường</t>
  </si>
  <si>
    <t>Trong đó công nhận mới</t>
  </si>
  <si>
    <t>- Xã đạt chuẩn văn hóa nông thôn mới</t>
  </si>
  <si>
    <t>Xã</t>
  </si>
  <si>
    <t xml:space="preserve"> Thư viện</t>
  </si>
  <si>
    <t>Nhà</t>
  </si>
  <si>
    <t xml:space="preserve"> - Số sách mới </t>
  </si>
  <si>
    <t>Bản</t>
  </si>
  <si>
    <t xml:space="preserve"> - Tổng số sách có trong thư viện</t>
  </si>
  <si>
    <t xml:space="preserve"> - Tổng số lượt người đọc trong năm </t>
  </si>
  <si>
    <t>Bảo tồn, bảo tàng</t>
  </si>
  <si>
    <t xml:space="preserve"> - Số di tích đã được xếp hạng</t>
  </si>
  <si>
    <t>Di tích</t>
  </si>
  <si>
    <t>Số xã, phường có nhà văn hóa, thư viện</t>
  </si>
  <si>
    <t>Xã,
phường</t>
  </si>
  <si>
    <t xml:space="preserve"> Cơ sở vật chất cho hoạt động VHTT</t>
  </si>
  <si>
    <t>Số nhà văn hoá trên địa bàn</t>
  </si>
  <si>
    <t>Trong đó: - Thành phố quản lý</t>
  </si>
  <si>
    <t xml:space="preserve">                - Xã, phường quản lý</t>
  </si>
  <si>
    <t xml:space="preserve">                - Tổ dân phố, bản quản lý</t>
  </si>
  <si>
    <t xml:space="preserve"> THỂ DỤC - THỂ THAO </t>
  </si>
  <si>
    <t xml:space="preserve">Số người tham gia tập luyện thường xuyên </t>
  </si>
  <si>
    <t xml:space="preserve"> - Tỷ lệ so với dân số</t>
  </si>
  <si>
    <t>Số gia đình được công nhận là gia đình thể thao</t>
  </si>
  <si>
    <t xml:space="preserve"> Gia đình</t>
  </si>
  <si>
    <t>Số câu lạc bộ thể dục thể thao 
cơ sở</t>
  </si>
  <si>
    <t>CLB</t>
  </si>
  <si>
    <t>Cơ sở thi đấu TDTT đúng tiêu chuẩn</t>
  </si>
  <si>
    <t xml:space="preserve"> - Sân vận động</t>
  </si>
  <si>
    <t>sân</t>
  </si>
  <si>
    <t xml:space="preserve"> - Nhà luyện tập thể thao</t>
  </si>
  <si>
    <t>nhà</t>
  </si>
  <si>
    <t>- Số giải tổ chức, phối hợp tổ chức</t>
  </si>
  <si>
    <t>- Tham gia thi đấu giải Tỉnh</t>
  </si>
  <si>
    <t>Biểu số 13</t>
  </si>
  <si>
    <t>CHỈ TIÊU VỀ THÔNG TIN - TRUYỀN THÔNG - PHÁT THANH TRUYỀN HÌNH 9 THÁNG ĐẦU NĂM, ƯỚC THỰC HIỆN CẢ NĂM 2024</t>
  </si>
  <si>
    <t>So sánh %</t>
  </si>
  <si>
    <t>Bưu chính</t>
  </si>
  <si>
    <t>- Mạng bưu cục</t>
  </si>
  <si>
    <t>+ Bưu cục cấp 1</t>
  </si>
  <si>
    <t>Bưu cục</t>
  </si>
  <si>
    <t>+ Bưu cục cấp 2</t>
  </si>
  <si>
    <t>+ Bưu cục cấp 3</t>
  </si>
  <si>
    <t>- Điểm bưu điện văn hóa xã</t>
  </si>
  <si>
    <t>Điểm</t>
  </si>
  <si>
    <t>Viễn thông</t>
  </si>
  <si>
    <t>Tổng số trạm BTS</t>
  </si>
  <si>
    <t>Tổng số thuê bao điện thoại</t>
  </si>
  <si>
    <t>Thuê bao</t>
  </si>
  <si>
    <t>Số thuê bao điện thoại/1000 dân</t>
  </si>
  <si>
    <t>Tỷ lệ xã có điện thoại đến trung tâm xã</t>
  </si>
  <si>
    <t>Tổng số thuê bao internet</t>
  </si>
  <si>
    <t>Số xã, phường có mạng internet</t>
  </si>
  <si>
    <t xml:space="preserve"> Chỉ tiêu hoạt động  </t>
  </si>
  <si>
    <t xml:space="preserve"> Tổng số giờ phát thanh  </t>
  </si>
  <si>
    <t xml:space="preserve"> Giờ/năm  </t>
  </si>
  <si>
    <t>- Số giờ phát thanh từ đài Thành phố sản xuất</t>
  </si>
  <si>
    <t>- Số giờ phát thanh bằng tiếng dân tộc</t>
  </si>
  <si>
    <t xml:space="preserve"> " </t>
  </si>
  <si>
    <t xml:space="preserve"> Tổng số giờ phát sóng FM </t>
  </si>
  <si>
    <t xml:space="preserve">  - FM đài tỉnh</t>
  </si>
  <si>
    <t>Giờ/năm</t>
  </si>
  <si>
    <t xml:space="preserve">   - FM TP và cụm dân cư</t>
  </si>
  <si>
    <t xml:space="preserve"> Tổng số giờ phát sóng truyền hình </t>
  </si>
  <si>
    <t xml:space="preserve"> - Đài truyền hình tỉnh</t>
  </si>
  <si>
    <t xml:space="preserve">  - Các trạm truyền hình huyện, TP </t>
  </si>
  <si>
    <t>Số hộ xem được Đài TH Việt Nam</t>
  </si>
  <si>
    <t>Tỷ lệ số hộ xem được Đài TH Việt Nam</t>
  </si>
  <si>
    <t xml:space="preserve"> % </t>
  </si>
  <si>
    <t>Số hộ nghe được Đài tiếng nói
 Việt Nam</t>
  </si>
  <si>
    <t>Tỷ lệ số hộ nghe được Đài tiếng nói Việt Nam</t>
  </si>
  <si>
    <t>IV</t>
  </si>
  <si>
    <t xml:space="preserve"> Cơ sở vật chất cho hoạt động 
PT-TH </t>
  </si>
  <si>
    <t xml:space="preserve"> Số trạm phát sóng FM </t>
  </si>
  <si>
    <t xml:space="preserve"> Trạm </t>
  </si>
  <si>
    <t xml:space="preserve"> - FM tỉnh</t>
  </si>
  <si>
    <t xml:space="preserve"> - FM huyện, xã  </t>
  </si>
  <si>
    <t xml:space="preserve"> Số trạm truyền thanh thành phố </t>
  </si>
  <si>
    <t xml:space="preserve"> Số đài, trạm phát lại truyền hình </t>
  </si>
  <si>
    <t>KẾT QUẢ THỰC HIỆN MỘT SỐ CHỈ TIÊU CHỦ YẾU</t>
  </si>
  <si>
    <t>Chỉ tiêu chủ yếu</t>
  </si>
  <si>
    <t>Đvt</t>
  </si>
  <si>
    <t>Mục tiêu Nghị quyết đại hội IV (nhiệm kỳ 2020 - 2025)</t>
  </si>
  <si>
    <t>Thực hiện năm 2021</t>
  </si>
  <si>
    <t>Thực hiện năm 2022</t>
  </si>
  <si>
    <t>Thực hiện năm 2023</t>
  </si>
  <si>
    <t>Thực hiện 9 tháng năm 2023</t>
  </si>
  <si>
    <t>Giai đoạn 2021 - 2024</t>
  </si>
  <si>
    <t>Kế hoạch</t>
  </si>
  <si>
    <t>Ước thực hiện 9 tháng</t>
  </si>
  <si>
    <t>Ước thực hiện cả năm</t>
  </si>
  <si>
    <t>Ước thực hiện 9 tháng năm 2024/ Thực hiện 9 tháng năm 2023</t>
  </si>
  <si>
    <t>Ước thực hiện giai đoạn 2021 - 2024 /Mục tiêu Nghị quyết Đại hội IV</t>
  </si>
  <si>
    <t>Tổng giá trị sản xuất đạt, trong đó</t>
  </si>
  <si>
    <t>Dịch vụ - thương mại</t>
  </si>
  <si>
    <t>Công nghiệp - Xây dựng</t>
  </si>
  <si>
    <t>Nông - Lâm - Thuỷ sản</t>
  </si>
  <si>
    <t>Thu nhập bình quân đầu người</t>
  </si>
  <si>
    <t>Giá trị xuất khẩu hàng địa phương</t>
  </si>
  <si>
    <t>Ước thực hiện 9 tháng 2024 / Ước thực hiện cả năm 2024</t>
  </si>
  <si>
    <t>CHỈ TIÊU VỀ KINH TẾ</t>
  </si>
  <si>
    <t>Tổng sản lượng lương thực có hạt</t>
  </si>
  <si>
    <t>Tấn / năm</t>
  </si>
  <si>
    <t>CHỈ TIÊU XÃ HỘI</t>
  </si>
  <si>
    <t>Thu ngân sách trên địa bàn đạt trên (bình quân) đến năm 2025</t>
  </si>
  <si>
    <t>Triệu USD</t>
  </si>
  <si>
    <t>Tỷ lệ các trường đạt chuẩn Quốc gia mức độ I đạt trên</t>
  </si>
  <si>
    <t>Tỷ lệ các trường đạt chuẩn quốc gia mức độ II đạt trên</t>
  </si>
  <si>
    <t>Xã phường đạt tiêu chi quốc gia về y tế</t>
  </si>
  <si>
    <t>Trạm y tế có bác sỹ</t>
  </si>
  <si>
    <t>Giảm tỷ lệ trẻ suy dinh dưỡng dưới</t>
  </si>
  <si>
    <t>Tỷ lệ người dân tham gia bảo hiểm y tế đạt trên</t>
  </si>
  <si>
    <t>Tạo việc làm mới cho người lao động</t>
  </si>
  <si>
    <t>Số bản, tổ dân phố đạt chuẩn văn hóa</t>
  </si>
  <si>
    <t>Số hộ gia đình đạt chuẩn văn hóa</t>
  </si>
  <si>
    <t>Cơ quan, đơn vị đạt chuẩn văn hóa</t>
  </si>
  <si>
    <t>Tỷ lệ tuyến phố văn minh đạt trên</t>
  </si>
  <si>
    <t>Tỷ lệ xã, phường đạt chuẩn văn minh đô thị, đạt chuẩn văn hóa nông thôn mới đạt trên</t>
  </si>
  <si>
    <t>Tỷ lệ dân số đô thị được sử dụng nước sạch</t>
  </si>
  <si>
    <t>Tỷ lệ dân số nông thôn được sử dụng nước sạch</t>
  </si>
  <si>
    <t>Tỷ lệ chất thải rắn đô thị được thu gom</t>
  </si>
  <si>
    <t>Người/năm</t>
  </si>
  <si>
    <t>Trồng mới diện tích chè chất lượng cao</t>
  </si>
  <si>
    <t>Giảm tỷ lệ sinh bình quân hàng năm</t>
  </si>
  <si>
    <t>(Kèm theo báo cáo số:       /BC-UBND ngày tháng năm 2024 của UBND thành phố Lai Châu)</t>
  </si>
  <si>
    <t>99,3</t>
  </si>
  <si>
    <t>99,5</t>
  </si>
  <si>
    <t>99,8</t>
  </si>
  <si>
    <t>93,8</t>
  </si>
  <si>
    <r>
      <rPr>
        <i/>
        <sz val="14"/>
        <rFont val="Times New Roman"/>
        <family val="1"/>
      </rPr>
      <t xml:space="preserve">Trong đó: </t>
    </r>
    <r>
      <rPr>
        <sz val="14"/>
        <rFont val="Times New Roman"/>
        <family val="1"/>
      </rPr>
      <t>+ Lao động nữ</t>
    </r>
  </si>
  <si>
    <r>
      <t xml:space="preserve">   </t>
    </r>
    <r>
      <rPr>
        <i/>
        <sz val="14"/>
        <rFont val="Times New Roman"/>
        <family val="1"/>
      </rPr>
      <t xml:space="preserve">Trong đó: </t>
    </r>
    <r>
      <rPr>
        <sz val="14"/>
        <rFont val="Times New Roman"/>
        <family val="1"/>
      </rPr>
      <t>Tỷ lệ thất nghiệp nữ khu vực thành thị</t>
    </r>
  </si>
  <si>
    <r>
      <rPr>
        <i/>
        <sz val="14"/>
        <rFont val="Times New Roman"/>
        <family val="1"/>
      </rPr>
      <t xml:space="preserve">Trong đó: </t>
    </r>
    <r>
      <rPr>
        <sz val="14"/>
        <rFont val="Times New Roman"/>
        <family val="1"/>
      </rPr>
      <t>Tỷ lệ sử dụng thời gian lao động nữ ở khu vực nông thôn</t>
    </r>
  </si>
  <si>
    <r>
      <rPr>
        <i/>
        <sz val="14"/>
        <rFont val="Times New Roman"/>
        <family val="1"/>
      </rPr>
      <t>+ Trong đó:</t>
    </r>
    <r>
      <rPr>
        <sz val="14"/>
        <rFont val="Times New Roman"/>
        <family val="1"/>
      </rPr>
      <t xml:space="preserve"> Số lao động xuất khẩu trong năm</t>
    </r>
  </si>
  <si>
    <t>Trong đó: thành lập mới</t>
  </si>
  <si>
    <t>(Kèm theo báo cáo số:              /BC-UBND ngày    tháng      năm 2024 của Uỷ ban nhân dân thành phố Lai Châu)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</si>
</sst>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₫_-;\-* #,##0.00\ _₫_-;_-* &quot;-&quot;??\ _₫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_);_(* \(#,##0.0\);_(* &quot;-&quot;??_);_(@_)"/>
    <numFmt numFmtId="169" formatCode="_(* #,##0.0_);_(* \(#,##0.0\);_(* &quot;-&quot;_);_(@_)"/>
    <numFmt numFmtId="170" formatCode="_-* #,##0_-;\-* #,##0_-;_-* &quot;-&quot;_-;_-@_-"/>
    <numFmt numFmtId="171" formatCode="_-* #,##0.00_-;\-* #,##0.00_-;_-* &quot;-&quot;??_-;_-@_-"/>
    <numFmt numFmtId="172" formatCode="_(* #,##0.0_);_(* \(#,##0.0\);_(* &quot;-&quot;?_);_(@_)"/>
    <numFmt numFmtId="173" formatCode="_-* #,##0.0_-;\-* #,##0.0_-;_-* &quot;-&quot;??_-;_-@_-"/>
    <numFmt numFmtId="174" formatCode="_(* #,##0.000_);_(* \(#,##0.000\);_(* &quot;-&quot;??_);_(@_)"/>
    <numFmt numFmtId="175" formatCode="_(* #,##0.000_);_(* \(#,##0.000\);_(* &quot;-&quot;???_);_(@_)"/>
    <numFmt numFmtId="176" formatCode="_-* #,##0.0_-;\-* #,##0.0_-;_-* &quot;-&quot;?_-;_-@_-"/>
    <numFmt numFmtId="177" formatCode="_-* #,##0_-;\-* #,##0_-;_-* &quot;-&quot;??_-;_-@_-"/>
    <numFmt numFmtId="178" formatCode="#,##0;[Red]#,##0"/>
    <numFmt numFmtId="179" formatCode="#,##0.0;[Red]#,##0.0"/>
    <numFmt numFmtId="180" formatCode="#,##0.0"/>
    <numFmt numFmtId="181" formatCode="_(* #,##0_);_(* \(#,##0\);_(* \-??_);_(@_)"/>
    <numFmt numFmtId="182" formatCode="_(* #,##0_);_(* \(#,##0\);_(* &quot;-&quot;?_);_(@_)"/>
  </numFmts>
  <fonts count="34" x14ac:knownFonts="1">
    <font>
      <sz val="11"/>
      <color rgb="FF000000"/>
      <name val="Calibri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u/>
      <sz val="14"/>
      <color rgb="FF000000"/>
      <name val=".VnBook-AntiquaH"/>
      <family val="2"/>
    </font>
    <font>
      <i/>
      <sz val="13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4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color rgb="FF000000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sz val="14"/>
      <name val=".VnTime"/>
      <family val="2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3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9" fontId="15" fillId="0" borderId="0" applyFont="0" applyFill="0" applyBorder="0" applyAlignment="0" applyProtection="0"/>
  </cellStyleXfs>
  <cellXfs count="646">
    <xf numFmtId="0" fontId="0" fillId="0" borderId="0" xfId="0"/>
    <xf numFmtId="166" fontId="1" fillId="2" borderId="0" xfId="0" applyNumberFormat="1" applyFont="1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166" fontId="4" fillId="0" borderId="0" xfId="0" applyNumberFormat="1" applyFont="1"/>
    <xf numFmtId="167" fontId="2" fillId="0" borderId="0" xfId="0" applyNumberFormat="1" applyFont="1"/>
    <xf numFmtId="1" fontId="4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66" fontId="1" fillId="2" borderId="2" xfId="0" applyNumberFormat="1" applyFont="1" applyFill="1" applyBorder="1" applyAlignment="1">
      <alignment horizontal="right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0" fontId="1" fillId="2" borderId="0" xfId="0" applyFont="1" applyFill="1"/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right" vertical="center"/>
    </xf>
    <xf numFmtId="166" fontId="1" fillId="2" borderId="3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7" fontId="5" fillId="2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169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170" fontId="1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0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70" fontId="5" fillId="2" borderId="2" xfId="0" applyNumberFormat="1" applyFont="1" applyFill="1" applyBorder="1" applyAlignment="1">
      <alignment horizontal="center" vertical="center"/>
    </xf>
    <xf numFmtId="166" fontId="5" fillId="2" borderId="2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170" fontId="1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/>
    <xf numFmtId="167" fontId="1" fillId="2" borderId="0" xfId="0" applyNumberFormat="1" applyFont="1" applyFill="1"/>
    <xf numFmtId="0" fontId="1" fillId="0" borderId="0" xfId="0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166" fontId="5" fillId="2" borderId="4" xfId="0" applyNumberFormat="1" applyFont="1" applyFill="1" applyBorder="1" applyAlignment="1">
      <alignment horizontal="right" vertical="center"/>
    </xf>
    <xf numFmtId="166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" fillId="2" borderId="2" xfId="0" applyFont="1" applyFill="1" applyBorder="1" applyAlignment="1">
      <alignment horizontal="left" vertical="center" wrapText="1"/>
    </xf>
    <xf numFmtId="171" fontId="1" fillId="2" borderId="2" xfId="0" applyNumberFormat="1" applyFont="1" applyFill="1" applyBorder="1" applyAlignment="1">
      <alignment horizontal="right" vertical="center"/>
    </xf>
    <xf numFmtId="166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166" fontId="5" fillId="2" borderId="5" xfId="0" applyNumberFormat="1" applyFont="1" applyFill="1" applyBorder="1" applyAlignment="1">
      <alignment horizontal="right" vertical="center"/>
    </xf>
    <xf numFmtId="166" fontId="1" fillId="2" borderId="5" xfId="0" applyNumberFormat="1" applyFont="1" applyFill="1" applyBorder="1" applyAlignment="1">
      <alignment horizontal="right" vertical="center"/>
    </xf>
    <xf numFmtId="166" fontId="8" fillId="2" borderId="2" xfId="0" applyNumberFormat="1" applyFont="1" applyFill="1" applyBorder="1" applyAlignment="1">
      <alignment horizontal="right" vertical="center"/>
    </xf>
    <xf numFmtId="0" fontId="8" fillId="2" borderId="0" xfId="0" applyFont="1" applyFill="1"/>
    <xf numFmtId="172" fontId="1" fillId="2" borderId="0" xfId="0" applyNumberFormat="1" applyFont="1" applyFill="1"/>
    <xf numFmtId="167" fontId="1" fillId="2" borderId="2" xfId="0" applyNumberFormat="1" applyFont="1" applyFill="1" applyBorder="1" applyAlignment="1">
      <alignment horizontal="right" vertical="center"/>
    </xf>
    <xf numFmtId="168" fontId="5" fillId="2" borderId="2" xfId="0" applyNumberFormat="1" applyFont="1" applyFill="1" applyBorder="1" applyAlignment="1">
      <alignment horizontal="right" vertical="center"/>
    </xf>
    <xf numFmtId="166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/>
    <xf numFmtId="168" fontId="5" fillId="2" borderId="0" xfId="0" applyNumberFormat="1" applyFont="1" applyFill="1"/>
    <xf numFmtId="166" fontId="1" fillId="2" borderId="0" xfId="0" applyNumberFormat="1" applyFont="1" applyFill="1" applyAlignment="1">
      <alignment horizontal="center" vertical="center"/>
    </xf>
    <xf numFmtId="168" fontId="5" fillId="2" borderId="5" xfId="0" applyNumberFormat="1" applyFont="1" applyFill="1" applyBorder="1" applyAlignment="1">
      <alignment horizontal="center" vertical="center" wrapText="1"/>
    </xf>
    <xf numFmtId="166" fontId="5" fillId="2" borderId="5" xfId="0" applyNumberFormat="1" applyFont="1" applyFill="1" applyBorder="1" applyAlignment="1">
      <alignment horizontal="center" vertical="center"/>
    </xf>
    <xf numFmtId="168" fontId="5" fillId="2" borderId="5" xfId="0" applyNumberFormat="1" applyFont="1" applyFill="1" applyBorder="1" applyAlignment="1">
      <alignment horizontal="right" vertical="center"/>
    </xf>
    <xf numFmtId="168" fontId="5" fillId="2" borderId="2" xfId="0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/>
    <xf numFmtId="168" fontId="1" fillId="2" borderId="2" xfId="0" applyNumberFormat="1" applyFont="1" applyFill="1" applyBorder="1" applyAlignment="1">
      <alignment horizontal="left" vertical="center"/>
    </xf>
    <xf numFmtId="168" fontId="1" fillId="2" borderId="2" xfId="0" applyNumberFormat="1" applyFont="1" applyFill="1" applyBorder="1"/>
    <xf numFmtId="166" fontId="5" fillId="2" borderId="2" xfId="0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left" vertical="center"/>
    </xf>
    <xf numFmtId="168" fontId="1" fillId="2" borderId="2" xfId="0" applyNumberFormat="1" applyFont="1" applyFill="1" applyBorder="1" applyAlignment="1">
      <alignment horizontal="left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68" fontId="5" fillId="2" borderId="2" xfId="0" applyNumberFormat="1" applyFont="1" applyFill="1" applyBorder="1" applyAlignment="1">
      <alignment vertical="center"/>
    </xf>
    <xf numFmtId="168" fontId="1" fillId="2" borderId="2" xfId="0" applyNumberFormat="1" applyFont="1" applyFill="1" applyBorder="1" applyAlignment="1">
      <alignment vertical="center"/>
    </xf>
    <xf numFmtId="168" fontId="5" fillId="2" borderId="2" xfId="0" applyNumberFormat="1" applyFont="1" applyFill="1" applyBorder="1" applyAlignment="1">
      <alignment horizontal="left" vertical="center" wrapText="1"/>
    </xf>
    <xf numFmtId="171" fontId="5" fillId="2" borderId="2" xfId="0" applyNumberFormat="1" applyFont="1" applyFill="1" applyBorder="1" applyAlignment="1">
      <alignment vertical="center"/>
    </xf>
    <xf numFmtId="171" fontId="1" fillId="2" borderId="2" xfId="0" applyNumberFormat="1" applyFont="1" applyFill="1" applyBorder="1" applyAlignment="1">
      <alignment vertical="center"/>
    </xf>
    <xf numFmtId="166" fontId="9" fillId="2" borderId="2" xfId="0" applyNumberFormat="1" applyFont="1" applyFill="1" applyBorder="1" applyAlignment="1">
      <alignment vertical="center"/>
    </xf>
    <xf numFmtId="168" fontId="9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173" fontId="5" fillId="2" borderId="2" xfId="0" applyNumberFormat="1" applyFont="1" applyFill="1" applyBorder="1" applyAlignment="1">
      <alignment horizontal="right" vertical="center"/>
    </xf>
    <xf numFmtId="168" fontId="10" fillId="2" borderId="2" xfId="0" applyNumberFormat="1" applyFont="1" applyFill="1" applyBorder="1" applyAlignment="1">
      <alignment horizontal="right" vertical="center" wrapText="1"/>
    </xf>
    <xf numFmtId="166" fontId="10" fillId="2" borderId="2" xfId="0" applyNumberFormat="1" applyFont="1" applyFill="1" applyBorder="1" applyAlignment="1">
      <alignment horizontal="right" vertical="center" wrapText="1"/>
    </xf>
    <xf numFmtId="168" fontId="9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vertical="center"/>
    </xf>
    <xf numFmtId="168" fontId="5" fillId="2" borderId="2" xfId="0" applyNumberFormat="1" applyFont="1" applyFill="1" applyBorder="1" applyAlignment="1">
      <alignment horizontal="right"/>
    </xf>
    <xf numFmtId="168" fontId="5" fillId="2" borderId="2" xfId="0" applyNumberFormat="1" applyFont="1" applyFill="1" applyBorder="1" applyAlignment="1">
      <alignment horizontal="center" vertical="center" wrapText="1"/>
    </xf>
    <xf numFmtId="168" fontId="1" fillId="2" borderId="3" xfId="0" applyNumberFormat="1" applyFont="1" applyFill="1" applyBorder="1" applyAlignment="1">
      <alignment horizontal="left" vertical="center" wrapText="1"/>
    </xf>
    <xf numFmtId="168" fontId="1" fillId="2" borderId="3" xfId="0" applyNumberFormat="1" applyFont="1" applyFill="1" applyBorder="1" applyAlignment="1">
      <alignment horizontal="center" vertical="center" wrapText="1"/>
    </xf>
    <xf numFmtId="168" fontId="1" fillId="2" borderId="3" xfId="0" applyNumberFormat="1" applyFont="1" applyFill="1" applyBorder="1" applyAlignment="1">
      <alignment horizontal="right" vertical="center"/>
    </xf>
    <xf numFmtId="168" fontId="1" fillId="2" borderId="3" xfId="0" applyNumberFormat="1" applyFont="1" applyFill="1" applyBorder="1" applyAlignment="1">
      <alignment horizontal="center" vertical="center"/>
    </xf>
    <xf numFmtId="166" fontId="1" fillId="2" borderId="6" xfId="0" applyNumberFormat="1" applyFont="1" applyFill="1" applyBorder="1"/>
    <xf numFmtId="168" fontId="1" fillId="2" borderId="6" xfId="0" applyNumberFormat="1" applyFont="1" applyFill="1" applyBorder="1" applyAlignment="1">
      <alignment horizontal="left" vertical="center" wrapText="1"/>
    </xf>
    <xf numFmtId="168" fontId="1" fillId="2" borderId="6" xfId="0" applyNumberFormat="1" applyFont="1" applyFill="1" applyBorder="1"/>
    <xf numFmtId="168" fontId="1" fillId="2" borderId="6" xfId="0" applyNumberFormat="1" applyFont="1" applyFill="1" applyBorder="1" applyAlignment="1">
      <alignment horizontal="right" vertical="center"/>
    </xf>
    <xf numFmtId="168" fontId="1" fillId="2" borderId="6" xfId="0" applyNumberFormat="1" applyFont="1" applyFill="1" applyBorder="1" applyAlignment="1">
      <alignment horizontal="center" vertical="center"/>
    </xf>
    <xf numFmtId="168" fontId="8" fillId="2" borderId="0" xfId="0" applyNumberFormat="1" applyFont="1" applyFill="1" applyAlignment="1">
      <alignment horizontal="left" vertical="center"/>
    </xf>
    <xf numFmtId="167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174" fontId="1" fillId="2" borderId="0" xfId="0" applyNumberFormat="1" applyFont="1" applyFill="1" applyAlignment="1">
      <alignment vertical="center"/>
    </xf>
    <xf numFmtId="175" fontId="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168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176" fontId="5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6" fontId="9" fillId="2" borderId="1" xfId="0" applyNumberFormat="1" applyFont="1" applyFill="1" applyBorder="1" applyAlignment="1">
      <alignment vertical="center" wrapText="1"/>
    </xf>
    <xf numFmtId="166" fontId="1" fillId="2" borderId="2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" fontId="1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1" fillId="2" borderId="0" xfId="0" applyFont="1" applyFill="1"/>
    <xf numFmtId="177" fontId="1" fillId="2" borderId="2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166" fontId="5" fillId="2" borderId="5" xfId="0" applyNumberFormat="1" applyFont="1" applyFill="1" applyBorder="1" applyAlignment="1">
      <alignment horizontal="left" vertical="center"/>
    </xf>
    <xf numFmtId="166" fontId="5" fillId="2" borderId="5" xfId="0" applyNumberFormat="1" applyFont="1" applyFill="1" applyBorder="1" applyAlignment="1">
      <alignment vertical="center"/>
    </xf>
    <xf numFmtId="166" fontId="5" fillId="2" borderId="0" xfId="0" applyNumberFormat="1" applyFont="1" applyFill="1" applyAlignment="1">
      <alignment horizontal="center" vertical="center"/>
    </xf>
    <xf numFmtId="166" fontId="5" fillId="2" borderId="2" xfId="0" applyNumberFormat="1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 wrapText="1"/>
    </xf>
    <xf numFmtId="167" fontId="1" fillId="2" borderId="2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/>
    <xf numFmtId="2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178" fontId="5" fillId="2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180" fontId="1" fillId="2" borderId="2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168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166" fontId="1" fillId="2" borderId="6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0" fontId="13" fillId="0" borderId="0" xfId="2" applyFont="1"/>
    <xf numFmtId="0" fontId="17" fillId="0" borderId="19" xfId="2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/>
    </xf>
    <xf numFmtId="0" fontId="17" fillId="0" borderId="19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3" fillId="0" borderId="19" xfId="2" applyFont="1" applyBorder="1" applyAlignment="1">
      <alignment horizontal="center" vertical="center"/>
    </xf>
    <xf numFmtId="0" fontId="13" fillId="0" borderId="19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19" xfId="2" applyFont="1" applyBorder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20" fillId="0" borderId="19" xfId="2" applyFont="1" applyBorder="1" applyAlignment="1">
      <alignment horizontal="left" vertical="center" wrapText="1"/>
    </xf>
    <xf numFmtId="0" fontId="21" fillId="0" borderId="19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left" vertical="center" wrapText="1"/>
    </xf>
    <xf numFmtId="0" fontId="17" fillId="0" borderId="22" xfId="2" applyFont="1" applyBorder="1" applyAlignment="1">
      <alignment horizontal="center" vertical="center"/>
    </xf>
    <xf numFmtId="0" fontId="17" fillId="0" borderId="19" xfId="2" applyFont="1" applyBorder="1" applyAlignment="1">
      <alignment vertical="center" wrapText="1"/>
    </xf>
    <xf numFmtId="0" fontId="17" fillId="0" borderId="0" xfId="2" applyFont="1"/>
    <xf numFmtId="2" fontId="13" fillId="0" borderId="19" xfId="2" applyNumberFormat="1" applyFont="1" applyBorder="1" applyAlignment="1">
      <alignment vertical="center"/>
    </xf>
    <xf numFmtId="167" fontId="13" fillId="0" borderId="19" xfId="2" applyNumberFormat="1" applyFont="1" applyBorder="1" applyAlignment="1">
      <alignment vertical="center"/>
    </xf>
    <xf numFmtId="3" fontId="13" fillId="0" borderId="19" xfId="2" applyNumberFormat="1" applyFont="1" applyBorder="1" applyAlignment="1">
      <alignment vertical="center"/>
    </xf>
    <xf numFmtId="166" fontId="5" fillId="5" borderId="2" xfId="0" applyNumberFormat="1" applyFont="1" applyFill="1" applyBorder="1" applyAlignment="1">
      <alignment horizontal="center" vertical="center"/>
    </xf>
    <xf numFmtId="168" fontId="5" fillId="5" borderId="2" xfId="0" applyNumberFormat="1" applyFont="1" applyFill="1" applyBorder="1" applyAlignment="1">
      <alignment horizontal="left" vertical="center"/>
    </xf>
    <xf numFmtId="168" fontId="5" fillId="5" borderId="2" xfId="0" applyNumberFormat="1" applyFont="1" applyFill="1" applyBorder="1" applyAlignment="1">
      <alignment horizontal="center" vertical="center"/>
    </xf>
    <xf numFmtId="168" fontId="1" fillId="5" borderId="2" xfId="0" applyNumberFormat="1" applyFont="1" applyFill="1" applyBorder="1" applyAlignment="1">
      <alignment horizontal="center" vertical="center"/>
    </xf>
    <xf numFmtId="168" fontId="5" fillId="5" borderId="2" xfId="0" applyNumberFormat="1" applyFont="1" applyFill="1" applyBorder="1" applyAlignment="1">
      <alignment horizontal="right" vertical="center"/>
    </xf>
    <xf numFmtId="168" fontId="5" fillId="5" borderId="2" xfId="0" applyNumberFormat="1" applyFont="1" applyFill="1" applyBorder="1"/>
    <xf numFmtId="168" fontId="5" fillId="5" borderId="0" xfId="0" applyNumberFormat="1" applyFont="1" applyFill="1"/>
    <xf numFmtId="171" fontId="5" fillId="5" borderId="2" xfId="0" applyNumberFormat="1" applyFont="1" applyFill="1" applyBorder="1" applyAlignment="1">
      <alignment vertical="center"/>
    </xf>
    <xf numFmtId="2" fontId="5" fillId="5" borderId="2" xfId="0" applyNumberFormat="1" applyFont="1" applyFill="1" applyBorder="1" applyAlignment="1">
      <alignment vertical="center"/>
    </xf>
    <xf numFmtId="167" fontId="5" fillId="5" borderId="2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168" fontId="5" fillId="5" borderId="2" xfId="0" applyNumberFormat="1" applyFont="1" applyFill="1" applyBorder="1" applyAlignment="1">
      <alignment vertical="center"/>
    </xf>
    <xf numFmtId="166" fontId="1" fillId="5" borderId="2" xfId="0" applyNumberFormat="1" applyFont="1" applyFill="1" applyBorder="1" applyAlignment="1">
      <alignment horizontal="center" vertical="center"/>
    </xf>
    <xf numFmtId="168" fontId="1" fillId="5" borderId="2" xfId="0" applyNumberFormat="1" applyFont="1" applyFill="1" applyBorder="1" applyAlignment="1">
      <alignment horizontal="left" vertical="center"/>
    </xf>
    <xf numFmtId="168" fontId="1" fillId="5" borderId="2" xfId="0" applyNumberFormat="1" applyFont="1" applyFill="1" applyBorder="1" applyAlignment="1">
      <alignment vertical="center"/>
    </xf>
    <xf numFmtId="171" fontId="1" fillId="5" borderId="2" xfId="0" applyNumberFormat="1" applyFont="1" applyFill="1" applyBorder="1" applyAlignment="1">
      <alignment vertical="center"/>
    </xf>
    <xf numFmtId="168" fontId="1" fillId="5" borderId="0" xfId="0" applyNumberFormat="1" applyFont="1" applyFill="1"/>
    <xf numFmtId="0" fontId="0" fillId="4" borderId="0" xfId="0" applyFill="1"/>
    <xf numFmtId="166" fontId="13" fillId="5" borderId="2" xfId="0" applyNumberFormat="1" applyFont="1" applyFill="1" applyBorder="1" applyAlignment="1">
      <alignment horizontal="center" vertical="center"/>
    </xf>
    <xf numFmtId="168" fontId="13" fillId="5" borderId="2" xfId="0" applyNumberFormat="1" applyFont="1" applyFill="1" applyBorder="1" applyAlignment="1">
      <alignment horizontal="left" vertical="center"/>
    </xf>
    <xf numFmtId="168" fontId="13" fillId="5" borderId="2" xfId="0" applyNumberFormat="1" applyFont="1" applyFill="1" applyBorder="1" applyAlignment="1">
      <alignment horizontal="center" vertical="center"/>
    </xf>
    <xf numFmtId="168" fontId="13" fillId="5" borderId="2" xfId="0" applyNumberFormat="1" applyFont="1" applyFill="1" applyBorder="1" applyAlignment="1">
      <alignment vertical="center"/>
    </xf>
    <xf numFmtId="171" fontId="13" fillId="5" borderId="2" xfId="0" applyNumberFormat="1" applyFont="1" applyFill="1" applyBorder="1" applyAlignment="1">
      <alignment vertical="center"/>
    </xf>
    <xf numFmtId="0" fontId="13" fillId="5" borderId="2" xfId="0" applyFont="1" applyFill="1" applyBorder="1" applyAlignment="1">
      <alignment vertical="center"/>
    </xf>
    <xf numFmtId="167" fontId="13" fillId="5" borderId="2" xfId="0" applyNumberFormat="1" applyFont="1" applyFill="1" applyBorder="1" applyAlignment="1">
      <alignment vertical="center"/>
    </xf>
    <xf numFmtId="168" fontId="13" fillId="5" borderId="0" xfId="0" applyNumberFormat="1" applyFont="1" applyFill="1"/>
    <xf numFmtId="0" fontId="14" fillId="4" borderId="0" xfId="0" applyFont="1" applyFill="1"/>
    <xf numFmtId="168" fontId="5" fillId="5" borderId="2" xfId="0" applyNumberFormat="1" applyFont="1" applyFill="1" applyBorder="1" applyAlignment="1">
      <alignment horizontal="left" vertical="center" wrapText="1"/>
    </xf>
    <xf numFmtId="171" fontId="5" fillId="5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2" fontId="5" fillId="5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168" fontId="1" fillId="5" borderId="2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center" vertical="center"/>
    </xf>
    <xf numFmtId="168" fontId="1" fillId="5" borderId="2" xfId="0" applyNumberFormat="1" applyFont="1" applyFill="1" applyBorder="1"/>
    <xf numFmtId="0" fontId="1" fillId="5" borderId="2" xfId="0" applyFont="1" applyFill="1" applyBorder="1" applyAlignment="1">
      <alignment horizontal="right" vertical="center"/>
    </xf>
    <xf numFmtId="165" fontId="5" fillId="5" borderId="2" xfId="0" applyNumberFormat="1" applyFont="1" applyFill="1" applyBorder="1" applyAlignment="1">
      <alignment vertical="center"/>
    </xf>
    <xf numFmtId="171" fontId="1" fillId="5" borderId="2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 wrapText="1"/>
    </xf>
    <xf numFmtId="168" fontId="1" fillId="5" borderId="2" xfId="0" applyNumberFormat="1" applyFont="1" applyFill="1" applyBorder="1" applyAlignment="1">
      <alignment horizontal="center" vertical="center" wrapText="1"/>
    </xf>
    <xf numFmtId="171" fontId="1" fillId="5" borderId="2" xfId="0" applyNumberFormat="1" applyFont="1" applyFill="1" applyBorder="1" applyAlignment="1">
      <alignment horizontal="center" vertical="center"/>
    </xf>
    <xf numFmtId="168" fontId="1" fillId="5" borderId="2" xfId="0" applyNumberFormat="1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3" fillId="0" borderId="19" xfId="2" applyFont="1" applyBorder="1" applyAlignment="1">
      <alignment horizontal="right" vertical="center"/>
    </xf>
    <xf numFmtId="0" fontId="22" fillId="4" borderId="19" xfId="0" applyFont="1" applyFill="1" applyBorder="1" applyAlignment="1">
      <alignment vertical="center"/>
    </xf>
    <xf numFmtId="167" fontId="22" fillId="4" borderId="19" xfId="0" applyNumberFormat="1" applyFont="1" applyFill="1" applyBorder="1" applyAlignment="1">
      <alignment vertical="center"/>
    </xf>
    <xf numFmtId="0" fontId="13" fillId="4" borderId="19" xfId="2" applyFont="1" applyFill="1" applyBorder="1" applyAlignment="1">
      <alignment vertical="center"/>
    </xf>
    <xf numFmtId="0" fontId="22" fillId="4" borderId="19" xfId="2" applyFont="1" applyFill="1" applyBorder="1" applyAlignment="1">
      <alignment vertical="center"/>
    </xf>
    <xf numFmtId="168" fontId="22" fillId="4" borderId="19" xfId="1" applyNumberFormat="1" applyFont="1" applyFill="1" applyBorder="1" applyAlignment="1">
      <alignment horizontal="right" vertical="center"/>
    </xf>
    <xf numFmtId="0" fontId="22" fillId="0" borderId="19" xfId="2" applyFont="1" applyBorder="1" applyAlignment="1">
      <alignment vertical="center"/>
    </xf>
    <xf numFmtId="166" fontId="22" fillId="4" borderId="19" xfId="1" applyNumberFormat="1" applyFont="1" applyFill="1" applyBorder="1" applyAlignment="1">
      <alignment horizontal="right" vertical="center"/>
    </xf>
    <xf numFmtId="166" fontId="20" fillId="2" borderId="5" xfId="0" applyNumberFormat="1" applyFont="1" applyFill="1" applyBorder="1" applyAlignment="1">
      <alignment vertical="center"/>
    </xf>
    <xf numFmtId="168" fontId="5" fillId="2" borderId="5" xfId="0" applyNumberFormat="1" applyFont="1" applyFill="1" applyBorder="1" applyAlignment="1">
      <alignment vertical="center"/>
    </xf>
    <xf numFmtId="168" fontId="20" fillId="2" borderId="5" xfId="0" applyNumberFormat="1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0" xfId="0" applyFont="1"/>
    <xf numFmtId="168" fontId="1" fillId="2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166" fontId="20" fillId="2" borderId="2" xfId="0" applyNumberFormat="1" applyFont="1" applyFill="1" applyBorder="1" applyAlignment="1">
      <alignment horizontal="right" vertical="center"/>
    </xf>
    <xf numFmtId="181" fontId="22" fillId="6" borderId="27" xfId="1" applyNumberFormat="1" applyFont="1" applyFill="1" applyBorder="1" applyAlignment="1" applyProtection="1">
      <alignment horizontal="right" vertical="center"/>
    </xf>
    <xf numFmtId="168" fontId="22" fillId="2" borderId="2" xfId="0" applyNumberFormat="1" applyFont="1" applyFill="1" applyBorder="1" applyAlignment="1">
      <alignment horizontal="right" vertical="center"/>
    </xf>
    <xf numFmtId="166" fontId="22" fillId="2" borderId="2" xfId="0" applyNumberFormat="1" applyFont="1" applyFill="1" applyBorder="1" applyAlignment="1">
      <alignment horizontal="right" vertical="center"/>
    </xf>
    <xf numFmtId="168" fontId="21" fillId="2" borderId="2" xfId="0" applyNumberFormat="1" applyFont="1" applyFill="1" applyBorder="1" applyAlignment="1">
      <alignment horizontal="right" vertical="center"/>
    </xf>
    <xf numFmtId="166" fontId="22" fillId="2" borderId="3" xfId="0" applyNumberFormat="1" applyFont="1" applyFill="1" applyBorder="1" applyAlignment="1">
      <alignment horizontal="right" vertical="center"/>
    </xf>
    <xf numFmtId="166" fontId="25" fillId="2" borderId="2" xfId="0" applyNumberFormat="1" applyFont="1" applyFill="1" applyBorder="1" applyAlignment="1">
      <alignment horizontal="right" vertical="center"/>
    </xf>
    <xf numFmtId="2" fontId="25" fillId="2" borderId="1" xfId="0" applyNumberFormat="1" applyFont="1" applyFill="1" applyBorder="1" applyAlignment="1">
      <alignment horizontal="right" vertical="center"/>
    </xf>
    <xf numFmtId="43" fontId="22" fillId="4" borderId="19" xfId="1" applyFont="1" applyFill="1" applyBorder="1" applyAlignment="1">
      <alignment horizontal="right" vertical="center"/>
    </xf>
    <xf numFmtId="166" fontId="22" fillId="4" borderId="19" xfId="3" applyNumberFormat="1" applyFont="1" applyFill="1" applyBorder="1" applyAlignment="1">
      <alignment horizontal="right" vertical="center"/>
    </xf>
    <xf numFmtId="182" fontId="5" fillId="2" borderId="1" xfId="0" applyNumberFormat="1" applyFont="1" applyFill="1" applyBorder="1" applyAlignment="1">
      <alignment vertical="center" wrapText="1"/>
    </xf>
    <xf numFmtId="182" fontId="20" fillId="2" borderId="1" xfId="0" applyNumberFormat="1" applyFont="1" applyFill="1" applyBorder="1" applyAlignment="1">
      <alignment vertical="center" wrapText="1"/>
    </xf>
    <xf numFmtId="1" fontId="1" fillId="2" borderId="0" xfId="0" applyNumberFormat="1" applyFont="1" applyFill="1"/>
    <xf numFmtId="1" fontId="5" fillId="2" borderId="1" xfId="0" applyNumberFormat="1" applyFont="1" applyFill="1" applyBorder="1" applyAlignment="1">
      <alignment vertical="center" wrapText="1"/>
    </xf>
    <xf numFmtId="1" fontId="20" fillId="2" borderId="1" xfId="0" applyNumberFormat="1" applyFont="1" applyFill="1" applyBorder="1" applyAlignment="1">
      <alignment vertical="center" wrapText="1"/>
    </xf>
    <xf numFmtId="182" fontId="1" fillId="2" borderId="1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" fillId="5" borderId="0" xfId="0" applyFont="1" applyFill="1"/>
    <xf numFmtId="0" fontId="9" fillId="5" borderId="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/>
    <xf numFmtId="166" fontId="1" fillId="5" borderId="1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/>
    <xf numFmtId="0" fontId="1" fillId="5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1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left" vertical="center"/>
    </xf>
    <xf numFmtId="0" fontId="1" fillId="5" borderId="6" xfId="0" applyFont="1" applyFill="1" applyBorder="1"/>
    <xf numFmtId="0" fontId="5" fillId="5" borderId="0" xfId="0" applyFont="1" applyFill="1"/>
    <xf numFmtId="166" fontId="20" fillId="2" borderId="2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166" fontId="13" fillId="2" borderId="2" xfId="0" applyNumberFormat="1" applyFont="1" applyFill="1" applyBorder="1" applyAlignment="1">
      <alignment vertical="center"/>
    </xf>
    <xf numFmtId="166" fontId="13" fillId="2" borderId="5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3" fontId="13" fillId="2" borderId="2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166" fontId="22" fillId="4" borderId="27" xfId="0" applyNumberFormat="1" applyFont="1" applyFill="1" applyBorder="1" applyAlignment="1">
      <alignment horizontal="center" vertical="center"/>
    </xf>
    <xf numFmtId="166" fontId="17" fillId="2" borderId="5" xfId="0" applyNumberFormat="1" applyFont="1" applyFill="1" applyBorder="1" applyAlignment="1">
      <alignment vertical="center"/>
    </xf>
    <xf numFmtId="3" fontId="17" fillId="2" borderId="2" xfId="0" applyNumberFormat="1" applyFont="1" applyFill="1" applyBorder="1" applyAlignment="1">
      <alignment vertical="center"/>
    </xf>
    <xf numFmtId="166" fontId="22" fillId="4" borderId="27" xfId="0" applyNumberFormat="1" applyFont="1" applyFill="1" applyBorder="1" applyAlignment="1">
      <alignment vertical="center"/>
    </xf>
    <xf numFmtId="178" fontId="13" fillId="2" borderId="2" xfId="0" applyNumberFormat="1" applyFont="1" applyFill="1" applyBorder="1" applyAlignment="1">
      <alignment vertical="center"/>
    </xf>
    <xf numFmtId="166" fontId="13" fillId="4" borderId="27" xfId="0" applyNumberFormat="1" applyFont="1" applyFill="1" applyBorder="1" applyAlignment="1">
      <alignment horizontal="center" vertical="center"/>
    </xf>
    <xf numFmtId="179" fontId="13" fillId="2" borderId="2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166" fontId="13" fillId="4" borderId="27" xfId="0" applyNumberFormat="1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166" fontId="17" fillId="2" borderId="2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166" fontId="1" fillId="5" borderId="2" xfId="0" applyNumberFormat="1" applyFont="1" applyFill="1" applyBorder="1" applyAlignment="1">
      <alignment vertical="center"/>
    </xf>
    <xf numFmtId="3" fontId="1" fillId="5" borderId="2" xfId="0" applyNumberFormat="1" applyFont="1" applyFill="1" applyBorder="1" applyAlignment="1">
      <alignment vertical="center"/>
    </xf>
    <xf numFmtId="180" fontId="1" fillId="5" borderId="2" xfId="0" applyNumberFormat="1" applyFont="1" applyFill="1" applyBorder="1" applyAlignment="1">
      <alignment vertical="center"/>
    </xf>
    <xf numFmtId="4" fontId="22" fillId="4" borderId="27" xfId="0" applyNumberFormat="1" applyFont="1" applyFill="1" applyBorder="1" applyAlignment="1">
      <alignment vertical="center"/>
    </xf>
    <xf numFmtId="168" fontId="22" fillId="4" borderId="27" xfId="0" applyNumberFormat="1" applyFont="1" applyFill="1" applyBorder="1" applyAlignment="1">
      <alignment vertical="center"/>
    </xf>
    <xf numFmtId="166" fontId="22" fillId="4" borderId="27" xfId="0" quotePrefix="1" applyNumberFormat="1" applyFont="1" applyFill="1" applyBorder="1" applyAlignment="1">
      <alignment vertical="center"/>
    </xf>
    <xf numFmtId="166" fontId="22" fillId="4" borderId="28" xfId="0" applyNumberFormat="1" applyFont="1" applyFill="1" applyBorder="1" applyAlignment="1">
      <alignment vertical="center"/>
    </xf>
    <xf numFmtId="168" fontId="22" fillId="4" borderId="28" xfId="0" applyNumberFormat="1" applyFont="1" applyFill="1" applyBorder="1" applyAlignment="1">
      <alignment vertical="center"/>
    </xf>
    <xf numFmtId="0" fontId="22" fillId="4" borderId="27" xfId="0" applyFont="1" applyFill="1" applyBorder="1" applyAlignment="1">
      <alignment vertical="center"/>
    </xf>
    <xf numFmtId="0" fontId="22" fillId="4" borderId="27" xfId="0" quotePrefix="1" applyFont="1" applyFill="1" applyBorder="1" applyAlignment="1">
      <alignment horizontal="right" vertical="center"/>
    </xf>
    <xf numFmtId="0" fontId="22" fillId="4" borderId="27" xfId="0" applyFont="1" applyFill="1" applyBorder="1" applyAlignment="1">
      <alignment horizontal="right" vertical="center"/>
    </xf>
    <xf numFmtId="0" fontId="22" fillId="4" borderId="30" xfId="0" applyFont="1" applyFill="1" applyBorder="1" applyAlignment="1">
      <alignment horizontal="right" vertical="center"/>
    </xf>
    <xf numFmtId="0" fontId="22" fillId="4" borderId="28" xfId="0" applyFont="1" applyFill="1" applyBorder="1" applyAlignment="1">
      <alignment horizontal="right" vertical="center"/>
    </xf>
    <xf numFmtId="166" fontId="13" fillId="2" borderId="29" xfId="0" applyNumberFormat="1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166" fontId="22" fillId="2" borderId="2" xfId="0" applyNumberFormat="1" applyFont="1" applyFill="1" applyBorder="1" applyAlignment="1">
      <alignment vertical="center"/>
    </xf>
    <xf numFmtId="3" fontId="22" fillId="2" borderId="2" xfId="0" applyNumberFormat="1" applyFont="1" applyFill="1" applyBorder="1" applyAlignment="1">
      <alignment vertical="center"/>
    </xf>
    <xf numFmtId="166" fontId="22" fillId="2" borderId="5" xfId="0" applyNumberFormat="1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6" fillId="0" borderId="0" xfId="0" applyFont="1"/>
    <xf numFmtId="0" fontId="9" fillId="5" borderId="2" xfId="0" applyFont="1" applyFill="1" applyBorder="1" applyAlignment="1">
      <alignment horizontal="left" vertical="center"/>
    </xf>
    <xf numFmtId="3" fontId="13" fillId="5" borderId="2" xfId="0" applyNumberFormat="1" applyFont="1" applyFill="1" applyBorder="1" applyAlignment="1">
      <alignment vertical="center"/>
    </xf>
    <xf numFmtId="166" fontId="13" fillId="5" borderId="5" xfId="0" applyNumberFormat="1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166" fontId="5" fillId="5" borderId="5" xfId="0" applyNumberFormat="1" applyFont="1" applyFill="1" applyBorder="1" applyAlignment="1">
      <alignment vertical="center"/>
    </xf>
    <xf numFmtId="166" fontId="5" fillId="5" borderId="2" xfId="0" applyNumberFormat="1" applyFont="1" applyFill="1" applyBorder="1" applyAlignment="1">
      <alignment vertical="center"/>
    </xf>
    <xf numFmtId="178" fontId="17" fillId="5" borderId="2" xfId="0" applyNumberFormat="1" applyFont="1" applyFill="1" applyBorder="1" applyAlignment="1">
      <alignment vertical="center"/>
    </xf>
    <xf numFmtId="166" fontId="17" fillId="5" borderId="5" xfId="0" applyNumberFormat="1" applyFont="1" applyFill="1" applyBorder="1" applyAlignment="1">
      <alignment vertical="center"/>
    </xf>
    <xf numFmtId="178" fontId="1" fillId="5" borderId="2" xfId="0" applyNumberFormat="1" applyFont="1" applyFill="1" applyBorder="1" applyAlignment="1">
      <alignment vertical="center"/>
    </xf>
    <xf numFmtId="168" fontId="13" fillId="2" borderId="2" xfId="0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 wrapText="1"/>
    </xf>
    <xf numFmtId="0" fontId="19" fillId="2" borderId="7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168" fontId="21" fillId="2" borderId="5" xfId="0" applyNumberFormat="1" applyFont="1" applyFill="1" applyBorder="1" applyAlignment="1">
      <alignment horizontal="center" vertical="center" wrapText="1"/>
    </xf>
    <xf numFmtId="166" fontId="21" fillId="2" borderId="4" xfId="0" applyNumberFormat="1" applyFont="1" applyFill="1" applyBorder="1" applyAlignment="1">
      <alignment horizontal="center" vertical="center"/>
    </xf>
    <xf numFmtId="168" fontId="21" fillId="2" borderId="4" xfId="0" applyNumberFormat="1" applyFont="1" applyFill="1" applyBorder="1" applyAlignment="1">
      <alignment horizontal="left" vertical="center"/>
    </xf>
    <xf numFmtId="168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166" fontId="22" fillId="2" borderId="2" xfId="0" applyNumberFormat="1" applyFont="1" applyFill="1" applyBorder="1" applyAlignment="1">
      <alignment horizontal="center" vertical="center"/>
    </xf>
    <xf numFmtId="168" fontId="22" fillId="2" borderId="2" xfId="0" applyNumberFormat="1" applyFont="1" applyFill="1" applyBorder="1" applyAlignment="1">
      <alignment horizontal="left" vertical="center" wrapText="1"/>
    </xf>
    <xf numFmtId="168" fontId="22" fillId="2" borderId="2" xfId="0" applyNumberFormat="1" applyFont="1" applyFill="1" applyBorder="1" applyAlignment="1">
      <alignment horizontal="center" vertical="center"/>
    </xf>
    <xf numFmtId="166" fontId="21" fillId="2" borderId="2" xfId="0" applyNumberFormat="1" applyFont="1" applyFill="1" applyBorder="1" applyAlignment="1">
      <alignment horizontal="center" vertical="center"/>
    </xf>
    <xf numFmtId="168" fontId="21" fillId="2" borderId="2" xfId="0" applyNumberFormat="1" applyFont="1" applyFill="1" applyBorder="1" applyAlignment="1">
      <alignment horizontal="left" vertical="center"/>
    </xf>
    <xf numFmtId="174" fontId="21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168" fontId="22" fillId="2" borderId="2" xfId="0" applyNumberFormat="1" applyFont="1" applyFill="1" applyBorder="1" applyAlignment="1">
      <alignment horizontal="left" vertical="center"/>
    </xf>
    <xf numFmtId="166" fontId="22" fillId="4" borderId="27" xfId="1" applyNumberFormat="1" applyFont="1" applyFill="1" applyBorder="1" applyAlignment="1">
      <alignment horizontal="center" vertical="center"/>
    </xf>
    <xf numFmtId="171" fontId="22" fillId="2" borderId="2" xfId="0" applyNumberFormat="1" applyFont="1" applyFill="1" applyBorder="1" applyAlignment="1">
      <alignment horizontal="center" vertical="center"/>
    </xf>
    <xf numFmtId="173" fontId="22" fillId="4" borderId="27" xfId="1" applyNumberFormat="1" applyFont="1" applyFill="1" applyBorder="1" applyAlignment="1">
      <alignment horizontal="center" vertical="center"/>
    </xf>
    <xf numFmtId="171" fontId="22" fillId="4" borderId="27" xfId="1" applyNumberFormat="1" applyFont="1" applyFill="1" applyBorder="1" applyAlignment="1">
      <alignment horizontal="center" vertical="center"/>
    </xf>
    <xf numFmtId="165" fontId="22" fillId="4" borderId="27" xfId="1" applyNumberFormat="1" applyFont="1" applyFill="1" applyBorder="1" applyAlignment="1">
      <alignment horizontal="center" vertical="center"/>
    </xf>
    <xf numFmtId="167" fontId="22" fillId="2" borderId="2" xfId="0" applyNumberFormat="1" applyFont="1" applyFill="1" applyBorder="1" applyAlignment="1">
      <alignment horizontal="right" vertical="center"/>
    </xf>
    <xf numFmtId="168" fontId="21" fillId="2" borderId="2" xfId="0" applyNumberFormat="1" applyFont="1" applyFill="1" applyBorder="1" applyAlignment="1">
      <alignment horizontal="left" vertical="center" wrapText="1"/>
    </xf>
    <xf numFmtId="168" fontId="21" fillId="2" borderId="2" xfId="0" applyNumberFormat="1" applyFont="1" applyFill="1" applyBorder="1" applyAlignment="1">
      <alignment horizontal="center" vertical="center"/>
    </xf>
    <xf numFmtId="168" fontId="27" fillId="2" borderId="2" xfId="0" applyNumberFormat="1" applyFont="1" applyFill="1" applyBorder="1" applyAlignment="1">
      <alignment horizontal="center" vertical="center" wrapText="1"/>
    </xf>
    <xf numFmtId="165" fontId="22" fillId="2" borderId="2" xfId="0" applyNumberFormat="1" applyFont="1" applyFill="1" applyBorder="1" applyAlignment="1">
      <alignment horizontal="center" vertical="center"/>
    </xf>
    <xf numFmtId="166" fontId="22" fillId="2" borderId="2" xfId="0" applyNumberFormat="1" applyFont="1" applyFill="1" applyBorder="1" applyAlignment="1">
      <alignment horizontal="left" vertical="center" wrapText="1"/>
    </xf>
    <xf numFmtId="166" fontId="22" fillId="2" borderId="0" xfId="0" applyNumberFormat="1" applyFont="1" applyFill="1" applyAlignment="1">
      <alignment horizontal="center" vertical="center"/>
    </xf>
    <xf numFmtId="167" fontId="21" fillId="2" borderId="2" xfId="0" applyNumberFormat="1" applyFont="1" applyFill="1" applyBorder="1" applyAlignment="1">
      <alignment horizontal="right" vertical="center"/>
    </xf>
    <xf numFmtId="168" fontId="22" fillId="2" borderId="2" xfId="0" applyNumberFormat="1" applyFont="1" applyFill="1" applyBorder="1" applyAlignment="1">
      <alignment vertical="center"/>
    </xf>
    <xf numFmtId="173" fontId="22" fillId="2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wrapText="1"/>
    </xf>
    <xf numFmtId="168" fontId="22" fillId="2" borderId="2" xfId="0" applyNumberFormat="1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/>
    </xf>
    <xf numFmtId="166" fontId="22" fillId="2" borderId="3" xfId="0" applyNumberFormat="1" applyFont="1" applyFill="1" applyBorder="1" applyAlignment="1">
      <alignment horizontal="center" vertical="center"/>
    </xf>
    <xf numFmtId="168" fontId="22" fillId="2" borderId="3" xfId="0" applyNumberFormat="1" applyFont="1" applyFill="1" applyBorder="1" applyAlignment="1">
      <alignment horizontal="left" vertical="center" wrapText="1"/>
    </xf>
    <xf numFmtId="168" fontId="22" fillId="2" borderId="3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vertical="center"/>
    </xf>
    <xf numFmtId="168" fontId="22" fillId="4" borderId="27" xfId="1" applyNumberFormat="1" applyFont="1" applyFill="1" applyBorder="1" applyAlignment="1">
      <alignment horizontal="center" vertical="center"/>
    </xf>
    <xf numFmtId="166" fontId="22" fillId="2" borderId="3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167" fontId="1" fillId="2" borderId="31" xfId="0" applyNumberFormat="1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1" fontId="1" fillId="2" borderId="31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right" vertical="center"/>
    </xf>
    <xf numFmtId="166" fontId="22" fillId="2" borderId="1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3" fontId="22" fillId="2" borderId="1" xfId="0" applyNumberFormat="1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right" vertical="center"/>
    </xf>
    <xf numFmtId="0" fontId="22" fillId="2" borderId="1" xfId="0" applyFont="1" applyFill="1" applyBorder="1" applyAlignment="1">
      <alignment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4" borderId="19" xfId="0" applyFont="1" applyFill="1" applyBorder="1" applyAlignment="1">
      <alignment horizontal="right" vertical="center"/>
    </xf>
    <xf numFmtId="177" fontId="22" fillId="4" borderId="19" xfId="1" applyNumberFormat="1" applyFont="1" applyFill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right" vertical="center"/>
    </xf>
    <xf numFmtId="168" fontId="22" fillId="2" borderId="1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166" fontId="21" fillId="2" borderId="1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167" fontId="21" fillId="2" borderId="1" xfId="0" applyNumberFormat="1" applyFont="1" applyFill="1" applyBorder="1" applyAlignment="1">
      <alignment horizontal="right" vertical="center"/>
    </xf>
    <xf numFmtId="166" fontId="1" fillId="2" borderId="31" xfId="0" applyNumberFormat="1" applyFont="1" applyFill="1" applyBorder="1" applyAlignment="1">
      <alignment vertical="center"/>
    </xf>
    <xf numFmtId="1" fontId="1" fillId="2" borderId="6" xfId="0" applyNumberFormat="1" applyFont="1" applyFill="1" applyBorder="1" applyAlignment="1">
      <alignment horizontal="right" vertical="center"/>
    </xf>
    <xf numFmtId="166" fontId="1" fillId="2" borderId="31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168" fontId="1" fillId="2" borderId="5" xfId="0" applyNumberFormat="1" applyFont="1" applyFill="1" applyBorder="1" applyAlignment="1">
      <alignment horizontal="right" vertical="center"/>
    </xf>
    <xf numFmtId="171" fontId="22" fillId="2" borderId="2" xfId="0" applyNumberFormat="1" applyFont="1" applyFill="1" applyBorder="1" applyAlignment="1">
      <alignment horizontal="right" vertical="center"/>
    </xf>
    <xf numFmtId="166" fontId="21" fillId="2" borderId="2" xfId="0" applyNumberFormat="1" applyFont="1" applyFill="1" applyBorder="1" applyAlignment="1">
      <alignment horizontal="right" vertical="center"/>
    </xf>
    <xf numFmtId="168" fontId="22" fillId="5" borderId="2" xfId="0" applyNumberFormat="1" applyFont="1" applyFill="1" applyBorder="1" applyAlignment="1">
      <alignment horizontal="right" vertical="center"/>
    </xf>
    <xf numFmtId="166" fontId="1" fillId="5" borderId="5" xfId="0" applyNumberFormat="1" applyFont="1" applyFill="1" applyBorder="1" applyAlignment="1">
      <alignment horizontal="right" vertical="center"/>
    </xf>
    <xf numFmtId="166" fontId="1" fillId="5" borderId="2" xfId="0" applyNumberFormat="1" applyFont="1" applyFill="1" applyBorder="1" applyAlignment="1">
      <alignment horizontal="right" vertical="center"/>
    </xf>
    <xf numFmtId="177" fontId="21" fillId="2" borderId="2" xfId="0" applyNumberFormat="1" applyFont="1" applyFill="1" applyBorder="1" applyAlignment="1">
      <alignment horizontal="right" vertical="center"/>
    </xf>
    <xf numFmtId="168" fontId="22" fillId="2" borderId="0" xfId="0" applyNumberFormat="1" applyFont="1" applyFill="1" applyAlignment="1">
      <alignment horizontal="center" vertical="center"/>
    </xf>
    <xf numFmtId="168" fontId="22" fillId="5" borderId="2" xfId="0" applyNumberFormat="1" applyFont="1" applyFill="1" applyBorder="1" applyAlignment="1">
      <alignment horizontal="center" vertical="center"/>
    </xf>
    <xf numFmtId="171" fontId="21" fillId="5" borderId="2" xfId="0" applyNumberFormat="1" applyFont="1" applyFill="1" applyBorder="1" applyAlignment="1">
      <alignment vertical="center"/>
    </xf>
    <xf numFmtId="168" fontId="21" fillId="5" borderId="2" xfId="0" applyNumberFormat="1" applyFont="1" applyFill="1" applyBorder="1" applyAlignment="1">
      <alignment vertical="center"/>
    </xf>
    <xf numFmtId="168" fontId="22" fillId="5" borderId="2" xfId="0" applyNumberFormat="1" applyFont="1" applyFill="1" applyBorder="1" applyAlignment="1">
      <alignment vertical="center"/>
    </xf>
    <xf numFmtId="171" fontId="22" fillId="5" borderId="2" xfId="0" applyNumberFormat="1" applyFont="1" applyFill="1" applyBorder="1" applyAlignment="1">
      <alignment vertical="center"/>
    </xf>
    <xf numFmtId="168" fontId="22" fillId="2" borderId="3" xfId="0" applyNumberFormat="1" applyFont="1" applyFill="1" applyBorder="1" applyAlignment="1">
      <alignment horizontal="right" vertical="center"/>
    </xf>
    <xf numFmtId="168" fontId="22" fillId="2" borderId="6" xfId="0" applyNumberFormat="1" applyFont="1" applyFill="1" applyBorder="1" applyAlignment="1">
      <alignment horizontal="right" vertical="center"/>
    </xf>
    <xf numFmtId="168" fontId="22" fillId="2" borderId="0" xfId="0" applyNumberFormat="1" applyFont="1" applyFill="1"/>
    <xf numFmtId="166" fontId="22" fillId="5" borderId="2" xfId="0" applyNumberFormat="1" applyFont="1" applyFill="1" applyBorder="1" applyAlignment="1">
      <alignment horizontal="center" vertical="center"/>
    </xf>
    <xf numFmtId="168" fontId="22" fillId="5" borderId="2" xfId="0" applyNumberFormat="1" applyFont="1" applyFill="1" applyBorder="1" applyAlignment="1">
      <alignment horizontal="left" vertical="center" wrapText="1"/>
    </xf>
    <xf numFmtId="166" fontId="22" fillId="5" borderId="5" xfId="0" applyNumberFormat="1" applyFont="1" applyFill="1" applyBorder="1" applyAlignment="1">
      <alignment horizontal="right" vertical="center"/>
    </xf>
    <xf numFmtId="166" fontId="22" fillId="5" borderId="2" xfId="0" applyNumberFormat="1" applyFont="1" applyFill="1" applyBorder="1" applyAlignment="1">
      <alignment horizontal="right" vertical="center"/>
    </xf>
    <xf numFmtId="168" fontId="27" fillId="5" borderId="2" xfId="0" applyNumberFormat="1" applyFont="1" applyFill="1" applyBorder="1" applyAlignment="1">
      <alignment horizontal="right" vertical="center" wrapText="1"/>
    </xf>
    <xf numFmtId="168" fontId="22" fillId="5" borderId="0" xfId="0" applyNumberFormat="1" applyFont="1" applyFill="1"/>
    <xf numFmtId="0" fontId="26" fillId="4" borderId="0" xfId="0" applyFont="1" applyFill="1"/>
    <xf numFmtId="174" fontId="4" fillId="0" borderId="1" xfId="0" applyNumberFormat="1" applyFont="1" applyBorder="1" applyAlignment="1">
      <alignment horizontal="center" vertical="center"/>
    </xf>
    <xf numFmtId="1" fontId="13" fillId="0" borderId="19" xfId="2" applyNumberFormat="1" applyFont="1" applyBorder="1" applyAlignment="1">
      <alignment vertical="center"/>
    </xf>
    <xf numFmtId="168" fontId="13" fillId="0" borderId="19" xfId="2" applyNumberFormat="1" applyFont="1" applyBorder="1" applyAlignment="1">
      <alignment vertical="center"/>
    </xf>
    <xf numFmtId="166" fontId="13" fillId="0" borderId="19" xfId="2" applyNumberFormat="1" applyFont="1" applyBorder="1" applyAlignment="1">
      <alignment vertical="center"/>
    </xf>
    <xf numFmtId="0" fontId="17" fillId="0" borderId="20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 wrapText="1"/>
    </xf>
    <xf numFmtId="0" fontId="17" fillId="0" borderId="21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8" fontId="8" fillId="2" borderId="0" xfId="0" applyNumberFormat="1" applyFont="1" applyFill="1" applyAlignment="1">
      <alignment horizontal="left" vertical="center"/>
    </xf>
    <xf numFmtId="168" fontId="5" fillId="2" borderId="1" xfId="0" applyNumberFormat="1" applyFont="1" applyFill="1" applyBorder="1" applyAlignment="1">
      <alignment horizontal="center" vertical="center" wrapText="1"/>
    </xf>
    <xf numFmtId="168" fontId="21" fillId="2" borderId="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5" fillId="2" borderId="13" xfId="0" applyNumberFormat="1" applyFont="1" applyFill="1" applyBorder="1" applyAlignment="1">
      <alignment horizontal="center" vertical="center"/>
    </xf>
    <xf numFmtId="168" fontId="5" fillId="2" borderId="14" xfId="0" applyNumberFormat="1" applyFont="1" applyFill="1" applyBorder="1" applyAlignment="1">
      <alignment horizontal="center" vertical="center"/>
    </xf>
    <xf numFmtId="168" fontId="9" fillId="2" borderId="0" xfId="0" applyNumberFormat="1" applyFont="1" applyFill="1" applyAlignment="1">
      <alignment horizontal="left" vertical="center"/>
    </xf>
    <xf numFmtId="168" fontId="1" fillId="2" borderId="0" xfId="0" applyNumberFormat="1" applyFont="1" applyFill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 wrapText="1"/>
    </xf>
    <xf numFmtId="168" fontId="19" fillId="2" borderId="0" xfId="0" applyNumberFormat="1" applyFont="1" applyFill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7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5" fillId="2" borderId="2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168" fontId="29" fillId="2" borderId="5" xfId="0" applyNumberFormat="1" applyFont="1" applyFill="1" applyBorder="1" applyAlignment="1">
      <alignment horizontal="right" vertical="center"/>
    </xf>
    <xf numFmtId="168" fontId="30" fillId="2" borderId="2" xfId="0" applyNumberFormat="1" applyFont="1" applyFill="1" applyBorder="1" applyAlignment="1">
      <alignment horizontal="right" vertical="center"/>
    </xf>
    <xf numFmtId="167" fontId="30" fillId="0" borderId="19" xfId="2" applyNumberFormat="1" applyFont="1" applyBorder="1" applyAlignment="1">
      <alignment vertical="center"/>
    </xf>
    <xf numFmtId="3" fontId="30" fillId="0" borderId="19" xfId="2" applyNumberFormat="1" applyFont="1" applyBorder="1" applyAlignment="1">
      <alignment vertical="center"/>
    </xf>
    <xf numFmtId="166" fontId="29" fillId="2" borderId="2" xfId="0" applyNumberFormat="1" applyFont="1" applyFill="1" applyBorder="1" applyAlignment="1">
      <alignment horizontal="right" vertical="center"/>
    </xf>
    <xf numFmtId="166" fontId="30" fillId="2" borderId="5" xfId="0" applyNumberFormat="1" applyFont="1" applyFill="1" applyBorder="1" applyAlignment="1">
      <alignment horizontal="right" vertical="center"/>
    </xf>
    <xf numFmtId="168" fontId="30" fillId="2" borderId="2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171" fontId="2" fillId="0" borderId="19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vertical="center" wrapText="1"/>
    </xf>
    <xf numFmtId="168" fontId="2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168" fontId="4" fillId="0" borderId="19" xfId="0" applyNumberFormat="1" applyFont="1" applyBorder="1" applyAlignment="1">
      <alignment horizontal="center" vertical="center"/>
    </xf>
    <xf numFmtId="167" fontId="23" fillId="0" borderId="19" xfId="0" applyNumberFormat="1" applyFont="1" applyBorder="1" applyAlignment="1">
      <alignment horizontal="right" vertical="center"/>
    </xf>
    <xf numFmtId="168" fontId="23" fillId="0" borderId="19" xfId="0" applyNumberFormat="1" applyFont="1" applyBorder="1" applyAlignment="1">
      <alignment horizontal="center" vertical="center"/>
    </xf>
    <xf numFmtId="168" fontId="4" fillId="0" borderId="19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/>
    </xf>
    <xf numFmtId="174" fontId="4" fillId="0" borderId="19" xfId="0" applyNumberFormat="1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8" fontId="30" fillId="2" borderId="19" xfId="0" applyNumberFormat="1" applyFont="1" applyFill="1" applyBorder="1" applyAlignment="1">
      <alignment horizontal="right" vertical="center"/>
    </xf>
    <xf numFmtId="168" fontId="22" fillId="2" borderId="19" xfId="0" applyNumberFormat="1" applyFont="1" applyFill="1" applyBorder="1" applyAlignment="1">
      <alignment horizontal="right" vertical="center"/>
    </xf>
    <xf numFmtId="167" fontId="31" fillId="0" borderId="19" xfId="0" applyNumberFormat="1" applyFont="1" applyBorder="1" applyAlignment="1">
      <alignment horizontal="right" vertical="center"/>
    </xf>
    <xf numFmtId="168" fontId="31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1" fontId="1" fillId="2" borderId="19" xfId="0" applyNumberFormat="1" applyFont="1" applyFill="1" applyBorder="1" applyAlignment="1">
      <alignment vertical="center"/>
    </xf>
    <xf numFmtId="0" fontId="1" fillId="2" borderId="19" xfId="0" applyFont="1" applyFill="1" applyBorder="1" applyAlignment="1">
      <alignment horizontal="right" vertical="center"/>
    </xf>
    <xf numFmtId="167" fontId="1" fillId="2" borderId="19" xfId="0" applyNumberFormat="1" applyFont="1" applyFill="1" applyBorder="1" applyAlignment="1">
      <alignment horizontal="right" vertical="center"/>
    </xf>
    <xf numFmtId="168" fontId="1" fillId="2" borderId="19" xfId="0" applyNumberFormat="1" applyFont="1" applyFill="1" applyBorder="1" applyAlignment="1">
      <alignment vertical="center"/>
    </xf>
    <xf numFmtId="166" fontId="1" fillId="2" borderId="19" xfId="0" applyNumberFormat="1" applyFont="1" applyFill="1" applyBorder="1" applyAlignment="1">
      <alignment vertical="center"/>
    </xf>
    <xf numFmtId="10" fontId="4" fillId="0" borderId="19" xfId="0" applyNumberFormat="1" applyFont="1" applyBorder="1" applyAlignment="1">
      <alignment horizontal="center" vertical="center"/>
    </xf>
    <xf numFmtId="168" fontId="4" fillId="0" borderId="19" xfId="0" applyNumberFormat="1" applyFont="1" applyBorder="1" applyAlignment="1">
      <alignment horizontal="left" vertical="center" wrapText="1"/>
    </xf>
    <xf numFmtId="166" fontId="4" fillId="0" borderId="19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0" fillId="0" borderId="19" xfId="2" applyFont="1" applyBorder="1" applyAlignment="1">
      <alignment vertical="center"/>
    </xf>
    <xf numFmtId="1" fontId="23" fillId="0" borderId="19" xfId="0" applyNumberFormat="1" applyFont="1" applyBorder="1" applyAlignment="1">
      <alignment horizontal="right" vertical="center"/>
    </xf>
    <xf numFmtId="166" fontId="9" fillId="2" borderId="2" xfId="0" applyNumberFormat="1" applyFont="1" applyFill="1" applyBorder="1" applyAlignment="1">
      <alignment horizontal="center" vertical="center" wrapText="1"/>
    </xf>
    <xf numFmtId="166" fontId="30" fillId="2" borderId="2" xfId="0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671" Type="http://schemas.openxmlformats.org/officeDocument/2006/relationships/worksheet" Target="worksheets/sheet671.xml"/><Relationship Id="rId769" Type="http://schemas.openxmlformats.org/officeDocument/2006/relationships/worksheet" Target="worksheets/sheet769.xml"/><Relationship Id="rId976" Type="http://schemas.openxmlformats.org/officeDocument/2006/relationships/worksheet" Target="worksheets/sheet976.xml"/><Relationship Id="rId21" Type="http://schemas.openxmlformats.org/officeDocument/2006/relationships/worksheet" Target="worksheets/sheet21.xml"/><Relationship Id="rId324" Type="http://schemas.openxmlformats.org/officeDocument/2006/relationships/worksheet" Target="worksheets/sheet324.xml"/><Relationship Id="rId531" Type="http://schemas.openxmlformats.org/officeDocument/2006/relationships/worksheet" Target="worksheets/sheet531.xml"/><Relationship Id="rId629" Type="http://schemas.openxmlformats.org/officeDocument/2006/relationships/worksheet" Target="worksheets/sheet629.xml"/><Relationship Id="rId1161" Type="http://schemas.openxmlformats.org/officeDocument/2006/relationships/worksheet" Target="worksheets/sheet1161.xml"/><Relationship Id="rId170" Type="http://schemas.openxmlformats.org/officeDocument/2006/relationships/worksheet" Target="worksheets/sheet170.xml"/><Relationship Id="rId836" Type="http://schemas.openxmlformats.org/officeDocument/2006/relationships/worksheet" Target="worksheets/sheet836.xml"/><Relationship Id="rId1021" Type="http://schemas.openxmlformats.org/officeDocument/2006/relationships/worksheet" Target="worksheets/sheet1021.xml"/><Relationship Id="rId1119" Type="http://schemas.openxmlformats.org/officeDocument/2006/relationships/worksheet" Target="worksheets/sheet1119.xml"/><Relationship Id="rId268" Type="http://schemas.openxmlformats.org/officeDocument/2006/relationships/worksheet" Target="worksheets/sheet268.xml"/><Relationship Id="rId475" Type="http://schemas.openxmlformats.org/officeDocument/2006/relationships/worksheet" Target="worksheets/sheet475.xml"/><Relationship Id="rId682" Type="http://schemas.openxmlformats.org/officeDocument/2006/relationships/worksheet" Target="worksheets/sheet682.xml"/><Relationship Id="rId903" Type="http://schemas.openxmlformats.org/officeDocument/2006/relationships/worksheet" Target="worksheets/sheet903.xml"/><Relationship Id="rId32" Type="http://schemas.openxmlformats.org/officeDocument/2006/relationships/worksheet" Target="worksheets/sheet32.xml"/><Relationship Id="rId128" Type="http://schemas.openxmlformats.org/officeDocument/2006/relationships/worksheet" Target="worksheets/sheet128.xml"/><Relationship Id="rId335" Type="http://schemas.openxmlformats.org/officeDocument/2006/relationships/worksheet" Target="worksheets/sheet335.xml"/><Relationship Id="rId542" Type="http://schemas.openxmlformats.org/officeDocument/2006/relationships/worksheet" Target="worksheets/sheet542.xml"/><Relationship Id="rId987" Type="http://schemas.openxmlformats.org/officeDocument/2006/relationships/worksheet" Target="worksheets/sheet987.xml"/><Relationship Id="rId1172" Type="http://schemas.openxmlformats.org/officeDocument/2006/relationships/worksheet" Target="worksheets/sheet1172.xml"/><Relationship Id="rId181" Type="http://schemas.openxmlformats.org/officeDocument/2006/relationships/worksheet" Target="worksheets/sheet181.xml"/><Relationship Id="rId402" Type="http://schemas.openxmlformats.org/officeDocument/2006/relationships/worksheet" Target="worksheets/sheet402.xml"/><Relationship Id="rId847" Type="http://schemas.openxmlformats.org/officeDocument/2006/relationships/worksheet" Target="worksheets/sheet847.xml"/><Relationship Id="rId1032" Type="http://schemas.openxmlformats.org/officeDocument/2006/relationships/worksheet" Target="worksheets/sheet1032.xml"/><Relationship Id="rId279" Type="http://schemas.openxmlformats.org/officeDocument/2006/relationships/worksheet" Target="worksheets/sheet279.xml"/><Relationship Id="rId486" Type="http://schemas.openxmlformats.org/officeDocument/2006/relationships/worksheet" Target="worksheets/sheet486.xml"/><Relationship Id="rId693" Type="http://schemas.openxmlformats.org/officeDocument/2006/relationships/worksheet" Target="worksheets/sheet693.xml"/><Relationship Id="rId707" Type="http://schemas.openxmlformats.org/officeDocument/2006/relationships/worksheet" Target="worksheets/sheet707.xml"/><Relationship Id="rId914" Type="http://schemas.openxmlformats.org/officeDocument/2006/relationships/worksheet" Target="worksheets/sheet914.xml"/><Relationship Id="rId43" Type="http://schemas.openxmlformats.org/officeDocument/2006/relationships/worksheet" Target="worksheets/sheet43.xml"/><Relationship Id="rId139" Type="http://schemas.openxmlformats.org/officeDocument/2006/relationships/worksheet" Target="worksheets/sheet139.xml"/><Relationship Id="rId346" Type="http://schemas.openxmlformats.org/officeDocument/2006/relationships/worksheet" Target="worksheets/sheet346.xml"/><Relationship Id="rId553" Type="http://schemas.openxmlformats.org/officeDocument/2006/relationships/worksheet" Target="worksheets/sheet553.xml"/><Relationship Id="rId760" Type="http://schemas.openxmlformats.org/officeDocument/2006/relationships/worksheet" Target="worksheets/sheet760.xml"/><Relationship Id="rId998" Type="http://schemas.openxmlformats.org/officeDocument/2006/relationships/worksheet" Target="worksheets/sheet998.xml"/><Relationship Id="rId1183" Type="http://schemas.openxmlformats.org/officeDocument/2006/relationships/worksheet" Target="worksheets/sheet1183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413" Type="http://schemas.openxmlformats.org/officeDocument/2006/relationships/worksheet" Target="worksheets/sheet413.xml"/><Relationship Id="rId858" Type="http://schemas.openxmlformats.org/officeDocument/2006/relationships/worksheet" Target="worksheets/sheet858.xml"/><Relationship Id="rId1043" Type="http://schemas.openxmlformats.org/officeDocument/2006/relationships/worksheet" Target="worksheets/sheet1043.xml"/><Relationship Id="rId497" Type="http://schemas.openxmlformats.org/officeDocument/2006/relationships/worksheet" Target="worksheets/sheet497.xml"/><Relationship Id="rId620" Type="http://schemas.openxmlformats.org/officeDocument/2006/relationships/worksheet" Target="worksheets/sheet620.xml"/><Relationship Id="rId718" Type="http://schemas.openxmlformats.org/officeDocument/2006/relationships/worksheet" Target="worksheets/sheet718.xml"/><Relationship Id="rId925" Type="http://schemas.openxmlformats.org/officeDocument/2006/relationships/worksheet" Target="worksheets/sheet925.xml"/><Relationship Id="rId1250" Type="http://schemas.openxmlformats.org/officeDocument/2006/relationships/worksheet" Target="worksheets/sheet1250.xml"/><Relationship Id="rId357" Type="http://schemas.openxmlformats.org/officeDocument/2006/relationships/worksheet" Target="worksheets/sheet357.xml"/><Relationship Id="rId1110" Type="http://schemas.openxmlformats.org/officeDocument/2006/relationships/worksheet" Target="worksheets/sheet1110.xml"/><Relationship Id="rId1194" Type="http://schemas.openxmlformats.org/officeDocument/2006/relationships/worksheet" Target="worksheets/sheet1194.xml"/><Relationship Id="rId1208" Type="http://schemas.openxmlformats.org/officeDocument/2006/relationships/worksheet" Target="worksheets/sheet1208.xml"/><Relationship Id="rId54" Type="http://schemas.openxmlformats.org/officeDocument/2006/relationships/worksheet" Target="worksheets/sheet54.xml"/><Relationship Id="rId217" Type="http://schemas.openxmlformats.org/officeDocument/2006/relationships/worksheet" Target="worksheets/sheet217.xml"/><Relationship Id="rId564" Type="http://schemas.openxmlformats.org/officeDocument/2006/relationships/worksheet" Target="worksheets/sheet564.xml"/><Relationship Id="rId771" Type="http://schemas.openxmlformats.org/officeDocument/2006/relationships/worksheet" Target="worksheets/sheet771.xml"/><Relationship Id="rId869" Type="http://schemas.openxmlformats.org/officeDocument/2006/relationships/worksheet" Target="worksheets/sheet869.xml"/><Relationship Id="rId424" Type="http://schemas.openxmlformats.org/officeDocument/2006/relationships/worksheet" Target="worksheets/sheet424.xml"/><Relationship Id="rId631" Type="http://schemas.openxmlformats.org/officeDocument/2006/relationships/worksheet" Target="worksheets/sheet631.xml"/><Relationship Id="rId729" Type="http://schemas.openxmlformats.org/officeDocument/2006/relationships/worksheet" Target="worksheets/sheet729.xml"/><Relationship Id="rId1054" Type="http://schemas.openxmlformats.org/officeDocument/2006/relationships/worksheet" Target="worksheets/sheet1054.xml"/><Relationship Id="rId270" Type="http://schemas.openxmlformats.org/officeDocument/2006/relationships/worksheet" Target="worksheets/sheet270.xml"/><Relationship Id="rId936" Type="http://schemas.openxmlformats.org/officeDocument/2006/relationships/worksheet" Target="worksheets/sheet936.xml"/><Relationship Id="rId1121" Type="http://schemas.openxmlformats.org/officeDocument/2006/relationships/worksheet" Target="worksheets/sheet1121.xml"/><Relationship Id="rId1219" Type="http://schemas.openxmlformats.org/officeDocument/2006/relationships/worksheet" Target="worksheets/sheet1219.xml"/><Relationship Id="rId65" Type="http://schemas.openxmlformats.org/officeDocument/2006/relationships/worksheet" Target="worksheets/sheet65.xml"/><Relationship Id="rId130" Type="http://schemas.openxmlformats.org/officeDocument/2006/relationships/worksheet" Target="worksheets/sheet130.xml"/><Relationship Id="rId368" Type="http://schemas.openxmlformats.org/officeDocument/2006/relationships/worksheet" Target="worksheets/sheet368.xml"/><Relationship Id="rId575" Type="http://schemas.openxmlformats.org/officeDocument/2006/relationships/worksheet" Target="worksheets/sheet575.xml"/><Relationship Id="rId782" Type="http://schemas.openxmlformats.org/officeDocument/2006/relationships/worksheet" Target="worksheets/sheet782.xml"/><Relationship Id="rId228" Type="http://schemas.openxmlformats.org/officeDocument/2006/relationships/worksheet" Target="worksheets/sheet228.xml"/><Relationship Id="rId435" Type="http://schemas.openxmlformats.org/officeDocument/2006/relationships/worksheet" Target="worksheets/sheet435.xml"/><Relationship Id="rId642" Type="http://schemas.openxmlformats.org/officeDocument/2006/relationships/worksheet" Target="worksheets/sheet642.xml"/><Relationship Id="rId1065" Type="http://schemas.openxmlformats.org/officeDocument/2006/relationships/worksheet" Target="worksheets/sheet1065.xml"/><Relationship Id="rId281" Type="http://schemas.openxmlformats.org/officeDocument/2006/relationships/worksheet" Target="worksheets/sheet281.xml"/><Relationship Id="rId502" Type="http://schemas.openxmlformats.org/officeDocument/2006/relationships/worksheet" Target="worksheets/sheet502.xml"/><Relationship Id="rId947" Type="http://schemas.openxmlformats.org/officeDocument/2006/relationships/worksheet" Target="worksheets/sheet947.xml"/><Relationship Id="rId1132" Type="http://schemas.openxmlformats.org/officeDocument/2006/relationships/worksheet" Target="worksheets/sheet1132.xml"/><Relationship Id="rId76" Type="http://schemas.openxmlformats.org/officeDocument/2006/relationships/worksheet" Target="worksheets/sheet76.xml"/><Relationship Id="rId141" Type="http://schemas.openxmlformats.org/officeDocument/2006/relationships/worksheet" Target="worksheets/sheet141.xml"/><Relationship Id="rId379" Type="http://schemas.openxmlformats.org/officeDocument/2006/relationships/worksheet" Target="worksheets/sheet379.xml"/><Relationship Id="rId586" Type="http://schemas.openxmlformats.org/officeDocument/2006/relationships/worksheet" Target="worksheets/sheet586.xml"/><Relationship Id="rId793" Type="http://schemas.openxmlformats.org/officeDocument/2006/relationships/worksheet" Target="worksheets/sheet793.xml"/><Relationship Id="rId807" Type="http://schemas.openxmlformats.org/officeDocument/2006/relationships/worksheet" Target="worksheets/sheet807.xml"/><Relationship Id="rId7" Type="http://schemas.openxmlformats.org/officeDocument/2006/relationships/worksheet" Target="worksheets/sheet7.xml"/><Relationship Id="rId239" Type="http://schemas.openxmlformats.org/officeDocument/2006/relationships/worksheet" Target="worksheets/sheet239.xml"/><Relationship Id="rId446" Type="http://schemas.openxmlformats.org/officeDocument/2006/relationships/worksheet" Target="worksheets/sheet446.xml"/><Relationship Id="rId653" Type="http://schemas.openxmlformats.org/officeDocument/2006/relationships/worksheet" Target="worksheets/sheet653.xml"/><Relationship Id="rId1076" Type="http://schemas.openxmlformats.org/officeDocument/2006/relationships/worksheet" Target="worksheets/sheet1076.xml"/><Relationship Id="rId292" Type="http://schemas.openxmlformats.org/officeDocument/2006/relationships/worksheet" Target="worksheets/sheet292.xml"/><Relationship Id="rId306" Type="http://schemas.openxmlformats.org/officeDocument/2006/relationships/worksheet" Target="worksheets/sheet306.xml"/><Relationship Id="rId860" Type="http://schemas.openxmlformats.org/officeDocument/2006/relationships/worksheet" Target="worksheets/sheet860.xml"/><Relationship Id="rId958" Type="http://schemas.openxmlformats.org/officeDocument/2006/relationships/worksheet" Target="worksheets/sheet958.xml"/><Relationship Id="rId1143" Type="http://schemas.openxmlformats.org/officeDocument/2006/relationships/worksheet" Target="worksheets/sheet1143.xml"/><Relationship Id="rId87" Type="http://schemas.openxmlformats.org/officeDocument/2006/relationships/worksheet" Target="worksheets/sheet87.xml"/><Relationship Id="rId513" Type="http://schemas.openxmlformats.org/officeDocument/2006/relationships/worksheet" Target="worksheets/sheet513.xml"/><Relationship Id="rId597" Type="http://schemas.openxmlformats.org/officeDocument/2006/relationships/worksheet" Target="worksheets/sheet597.xml"/><Relationship Id="rId720" Type="http://schemas.openxmlformats.org/officeDocument/2006/relationships/worksheet" Target="worksheets/sheet720.xml"/><Relationship Id="rId818" Type="http://schemas.openxmlformats.org/officeDocument/2006/relationships/worksheet" Target="worksheets/sheet818.xml"/><Relationship Id="rId152" Type="http://schemas.openxmlformats.org/officeDocument/2006/relationships/worksheet" Target="worksheets/sheet152.xml"/><Relationship Id="rId457" Type="http://schemas.openxmlformats.org/officeDocument/2006/relationships/worksheet" Target="worksheets/sheet457.xml"/><Relationship Id="rId1003" Type="http://schemas.openxmlformats.org/officeDocument/2006/relationships/worksheet" Target="worksheets/sheet1003.xml"/><Relationship Id="rId1087" Type="http://schemas.openxmlformats.org/officeDocument/2006/relationships/worksheet" Target="worksheets/sheet1087.xml"/><Relationship Id="rId1210" Type="http://schemas.openxmlformats.org/officeDocument/2006/relationships/worksheet" Target="worksheets/sheet1210.xml"/><Relationship Id="rId664" Type="http://schemas.openxmlformats.org/officeDocument/2006/relationships/worksheet" Target="worksheets/sheet664.xml"/><Relationship Id="rId871" Type="http://schemas.openxmlformats.org/officeDocument/2006/relationships/worksheet" Target="worksheets/sheet871.xml"/><Relationship Id="rId969" Type="http://schemas.openxmlformats.org/officeDocument/2006/relationships/worksheet" Target="worksheets/sheet969.xml"/><Relationship Id="rId14" Type="http://schemas.openxmlformats.org/officeDocument/2006/relationships/worksheet" Target="worksheets/sheet14.xml"/><Relationship Id="rId317" Type="http://schemas.openxmlformats.org/officeDocument/2006/relationships/worksheet" Target="worksheets/sheet317.xml"/><Relationship Id="rId524" Type="http://schemas.openxmlformats.org/officeDocument/2006/relationships/worksheet" Target="worksheets/sheet524.xml"/><Relationship Id="rId731" Type="http://schemas.openxmlformats.org/officeDocument/2006/relationships/worksheet" Target="worksheets/sheet731.xml"/><Relationship Id="rId1154" Type="http://schemas.openxmlformats.org/officeDocument/2006/relationships/worksheet" Target="worksheets/sheet1154.xml"/><Relationship Id="rId98" Type="http://schemas.openxmlformats.org/officeDocument/2006/relationships/worksheet" Target="worksheets/sheet98.xml"/><Relationship Id="rId163" Type="http://schemas.openxmlformats.org/officeDocument/2006/relationships/worksheet" Target="worksheets/sheet163.xml"/><Relationship Id="rId370" Type="http://schemas.openxmlformats.org/officeDocument/2006/relationships/worksheet" Target="worksheets/sheet370.xml"/><Relationship Id="rId829" Type="http://schemas.openxmlformats.org/officeDocument/2006/relationships/worksheet" Target="worksheets/sheet829.xml"/><Relationship Id="rId1014" Type="http://schemas.openxmlformats.org/officeDocument/2006/relationships/worksheet" Target="worksheets/sheet1014.xml"/><Relationship Id="rId1221" Type="http://schemas.openxmlformats.org/officeDocument/2006/relationships/worksheet" Target="worksheets/sheet1221.xml"/><Relationship Id="rId230" Type="http://schemas.openxmlformats.org/officeDocument/2006/relationships/worksheet" Target="worksheets/sheet230.xml"/><Relationship Id="rId468" Type="http://schemas.openxmlformats.org/officeDocument/2006/relationships/worksheet" Target="worksheets/sheet468.xml"/><Relationship Id="rId675" Type="http://schemas.openxmlformats.org/officeDocument/2006/relationships/worksheet" Target="worksheets/sheet675.xml"/><Relationship Id="rId882" Type="http://schemas.openxmlformats.org/officeDocument/2006/relationships/worksheet" Target="worksheets/sheet882.xml"/><Relationship Id="rId1098" Type="http://schemas.openxmlformats.org/officeDocument/2006/relationships/worksheet" Target="worksheets/sheet1098.xml"/><Relationship Id="rId25" Type="http://schemas.openxmlformats.org/officeDocument/2006/relationships/worksheet" Target="worksheets/sheet25.xml"/><Relationship Id="rId328" Type="http://schemas.openxmlformats.org/officeDocument/2006/relationships/worksheet" Target="worksheets/sheet328.xml"/><Relationship Id="rId535" Type="http://schemas.openxmlformats.org/officeDocument/2006/relationships/worksheet" Target="worksheets/sheet535.xml"/><Relationship Id="rId742" Type="http://schemas.openxmlformats.org/officeDocument/2006/relationships/worksheet" Target="worksheets/sheet742.xml"/><Relationship Id="rId1165" Type="http://schemas.openxmlformats.org/officeDocument/2006/relationships/worksheet" Target="worksheets/sheet1165.xml"/><Relationship Id="rId174" Type="http://schemas.openxmlformats.org/officeDocument/2006/relationships/worksheet" Target="worksheets/sheet174.xml"/><Relationship Id="rId381" Type="http://schemas.openxmlformats.org/officeDocument/2006/relationships/worksheet" Target="worksheets/sheet381.xml"/><Relationship Id="rId602" Type="http://schemas.openxmlformats.org/officeDocument/2006/relationships/worksheet" Target="worksheets/sheet602.xml"/><Relationship Id="rId1025" Type="http://schemas.openxmlformats.org/officeDocument/2006/relationships/worksheet" Target="worksheets/sheet1025.xml"/><Relationship Id="rId1232" Type="http://schemas.openxmlformats.org/officeDocument/2006/relationships/worksheet" Target="worksheets/sheet1232.xml"/><Relationship Id="rId241" Type="http://schemas.openxmlformats.org/officeDocument/2006/relationships/worksheet" Target="worksheets/sheet241.xml"/><Relationship Id="rId479" Type="http://schemas.openxmlformats.org/officeDocument/2006/relationships/worksheet" Target="worksheets/sheet479.xml"/><Relationship Id="rId686" Type="http://schemas.openxmlformats.org/officeDocument/2006/relationships/worksheet" Target="worksheets/sheet686.xml"/><Relationship Id="rId893" Type="http://schemas.openxmlformats.org/officeDocument/2006/relationships/worksheet" Target="worksheets/sheet893.xml"/><Relationship Id="rId907" Type="http://schemas.openxmlformats.org/officeDocument/2006/relationships/worksheet" Target="worksheets/sheet907.xml"/><Relationship Id="rId36" Type="http://schemas.openxmlformats.org/officeDocument/2006/relationships/worksheet" Target="worksheets/sheet36.xml"/><Relationship Id="rId339" Type="http://schemas.openxmlformats.org/officeDocument/2006/relationships/worksheet" Target="worksheets/sheet339.xml"/><Relationship Id="rId546" Type="http://schemas.openxmlformats.org/officeDocument/2006/relationships/worksheet" Target="worksheets/sheet546.xml"/><Relationship Id="rId753" Type="http://schemas.openxmlformats.org/officeDocument/2006/relationships/worksheet" Target="worksheets/sheet753.xml"/><Relationship Id="rId1176" Type="http://schemas.openxmlformats.org/officeDocument/2006/relationships/worksheet" Target="worksheets/sheet1176.xml"/><Relationship Id="rId101" Type="http://schemas.openxmlformats.org/officeDocument/2006/relationships/worksheet" Target="worksheets/sheet101.xml"/><Relationship Id="rId185" Type="http://schemas.openxmlformats.org/officeDocument/2006/relationships/worksheet" Target="worksheets/sheet185.xml"/><Relationship Id="rId406" Type="http://schemas.openxmlformats.org/officeDocument/2006/relationships/worksheet" Target="worksheets/sheet406.xml"/><Relationship Id="rId960" Type="http://schemas.openxmlformats.org/officeDocument/2006/relationships/worksheet" Target="worksheets/sheet960.xml"/><Relationship Id="rId1036" Type="http://schemas.openxmlformats.org/officeDocument/2006/relationships/worksheet" Target="worksheets/sheet1036.xml"/><Relationship Id="rId1243" Type="http://schemas.openxmlformats.org/officeDocument/2006/relationships/worksheet" Target="worksheets/sheet1243.xml"/><Relationship Id="rId392" Type="http://schemas.openxmlformats.org/officeDocument/2006/relationships/worksheet" Target="worksheets/sheet392.xml"/><Relationship Id="rId613" Type="http://schemas.openxmlformats.org/officeDocument/2006/relationships/worksheet" Target="worksheets/sheet613.xml"/><Relationship Id="rId697" Type="http://schemas.openxmlformats.org/officeDocument/2006/relationships/worksheet" Target="worksheets/sheet697.xml"/><Relationship Id="rId820" Type="http://schemas.openxmlformats.org/officeDocument/2006/relationships/worksheet" Target="worksheets/sheet820.xml"/><Relationship Id="rId918" Type="http://schemas.openxmlformats.org/officeDocument/2006/relationships/worksheet" Target="worksheets/sheet918.xml"/><Relationship Id="rId252" Type="http://schemas.openxmlformats.org/officeDocument/2006/relationships/worksheet" Target="worksheets/sheet252.xml"/><Relationship Id="rId1103" Type="http://schemas.openxmlformats.org/officeDocument/2006/relationships/worksheet" Target="worksheets/sheet1103.xml"/><Relationship Id="rId1187" Type="http://schemas.openxmlformats.org/officeDocument/2006/relationships/worksheet" Target="worksheets/sheet1187.xml"/><Relationship Id="rId47" Type="http://schemas.openxmlformats.org/officeDocument/2006/relationships/worksheet" Target="worksheets/sheet47.xml"/><Relationship Id="rId112" Type="http://schemas.openxmlformats.org/officeDocument/2006/relationships/worksheet" Target="worksheets/sheet112.xml"/><Relationship Id="rId557" Type="http://schemas.openxmlformats.org/officeDocument/2006/relationships/worksheet" Target="worksheets/sheet557.xml"/><Relationship Id="rId764" Type="http://schemas.openxmlformats.org/officeDocument/2006/relationships/worksheet" Target="worksheets/sheet764.xml"/><Relationship Id="rId971" Type="http://schemas.openxmlformats.org/officeDocument/2006/relationships/worksheet" Target="worksheets/sheet971.xml"/><Relationship Id="rId196" Type="http://schemas.openxmlformats.org/officeDocument/2006/relationships/worksheet" Target="worksheets/sheet196.xml"/><Relationship Id="rId417" Type="http://schemas.openxmlformats.org/officeDocument/2006/relationships/worksheet" Target="worksheets/sheet417.xml"/><Relationship Id="rId624" Type="http://schemas.openxmlformats.org/officeDocument/2006/relationships/worksheet" Target="worksheets/sheet624.xml"/><Relationship Id="rId831" Type="http://schemas.openxmlformats.org/officeDocument/2006/relationships/worksheet" Target="worksheets/sheet831.xml"/><Relationship Id="rId1047" Type="http://schemas.openxmlformats.org/officeDocument/2006/relationships/worksheet" Target="worksheets/sheet1047.xml"/><Relationship Id="rId1254" Type="http://schemas.openxmlformats.org/officeDocument/2006/relationships/styles" Target="styles.xml"/><Relationship Id="rId263" Type="http://schemas.openxmlformats.org/officeDocument/2006/relationships/worksheet" Target="worksheets/sheet263.xml"/><Relationship Id="rId470" Type="http://schemas.openxmlformats.org/officeDocument/2006/relationships/worksheet" Target="worksheets/sheet470.xml"/><Relationship Id="rId929" Type="http://schemas.openxmlformats.org/officeDocument/2006/relationships/worksheet" Target="worksheets/sheet929.xml"/><Relationship Id="rId1114" Type="http://schemas.openxmlformats.org/officeDocument/2006/relationships/worksheet" Target="worksheets/sheet1114.xml"/><Relationship Id="rId58" Type="http://schemas.openxmlformats.org/officeDocument/2006/relationships/worksheet" Target="worksheets/sheet58.xml"/><Relationship Id="rId123" Type="http://schemas.openxmlformats.org/officeDocument/2006/relationships/worksheet" Target="worksheets/sheet123.xml"/><Relationship Id="rId330" Type="http://schemas.openxmlformats.org/officeDocument/2006/relationships/worksheet" Target="worksheets/sheet330.xml"/><Relationship Id="rId568" Type="http://schemas.openxmlformats.org/officeDocument/2006/relationships/worksheet" Target="worksheets/sheet568.xml"/><Relationship Id="rId775" Type="http://schemas.openxmlformats.org/officeDocument/2006/relationships/worksheet" Target="worksheets/sheet775.xml"/><Relationship Id="rId982" Type="http://schemas.openxmlformats.org/officeDocument/2006/relationships/worksheet" Target="worksheets/sheet982.xml"/><Relationship Id="rId1198" Type="http://schemas.openxmlformats.org/officeDocument/2006/relationships/worksheet" Target="worksheets/sheet1198.xml"/><Relationship Id="rId428" Type="http://schemas.openxmlformats.org/officeDocument/2006/relationships/worksheet" Target="worksheets/sheet428.xml"/><Relationship Id="rId635" Type="http://schemas.openxmlformats.org/officeDocument/2006/relationships/worksheet" Target="worksheets/sheet635.xml"/><Relationship Id="rId842" Type="http://schemas.openxmlformats.org/officeDocument/2006/relationships/worksheet" Target="worksheets/sheet842.xml"/><Relationship Id="rId1058" Type="http://schemas.openxmlformats.org/officeDocument/2006/relationships/worksheet" Target="worksheets/sheet1058.xml"/><Relationship Id="rId274" Type="http://schemas.openxmlformats.org/officeDocument/2006/relationships/worksheet" Target="worksheets/sheet274.xml"/><Relationship Id="rId481" Type="http://schemas.openxmlformats.org/officeDocument/2006/relationships/worksheet" Target="worksheets/sheet481.xml"/><Relationship Id="rId702" Type="http://schemas.openxmlformats.org/officeDocument/2006/relationships/worksheet" Target="worksheets/sheet702.xml"/><Relationship Id="rId1125" Type="http://schemas.openxmlformats.org/officeDocument/2006/relationships/worksheet" Target="worksheets/sheet1125.xml"/><Relationship Id="rId69" Type="http://schemas.openxmlformats.org/officeDocument/2006/relationships/worksheet" Target="worksheets/sheet69.xml"/><Relationship Id="rId134" Type="http://schemas.openxmlformats.org/officeDocument/2006/relationships/worksheet" Target="worksheets/sheet134.xml"/><Relationship Id="rId579" Type="http://schemas.openxmlformats.org/officeDocument/2006/relationships/worksheet" Target="worksheets/sheet579.xml"/><Relationship Id="rId786" Type="http://schemas.openxmlformats.org/officeDocument/2006/relationships/worksheet" Target="worksheets/sheet786.xml"/><Relationship Id="rId993" Type="http://schemas.openxmlformats.org/officeDocument/2006/relationships/worksheet" Target="worksheets/sheet993.xml"/><Relationship Id="rId341" Type="http://schemas.openxmlformats.org/officeDocument/2006/relationships/worksheet" Target="worksheets/sheet341.xml"/><Relationship Id="rId439" Type="http://schemas.openxmlformats.org/officeDocument/2006/relationships/worksheet" Target="worksheets/sheet439.xml"/><Relationship Id="rId646" Type="http://schemas.openxmlformats.org/officeDocument/2006/relationships/worksheet" Target="worksheets/sheet646.xml"/><Relationship Id="rId1069" Type="http://schemas.openxmlformats.org/officeDocument/2006/relationships/worksheet" Target="worksheets/sheet1069.xml"/><Relationship Id="rId201" Type="http://schemas.openxmlformats.org/officeDocument/2006/relationships/worksheet" Target="worksheets/sheet201.xml"/><Relationship Id="rId285" Type="http://schemas.openxmlformats.org/officeDocument/2006/relationships/worksheet" Target="worksheets/sheet285.xml"/><Relationship Id="rId506" Type="http://schemas.openxmlformats.org/officeDocument/2006/relationships/worksheet" Target="worksheets/sheet506.xml"/><Relationship Id="rId853" Type="http://schemas.openxmlformats.org/officeDocument/2006/relationships/worksheet" Target="worksheets/sheet853.xml"/><Relationship Id="rId1136" Type="http://schemas.openxmlformats.org/officeDocument/2006/relationships/worksheet" Target="worksheets/sheet1136.xml"/><Relationship Id="rId492" Type="http://schemas.openxmlformats.org/officeDocument/2006/relationships/worksheet" Target="worksheets/sheet492.xml"/><Relationship Id="rId713" Type="http://schemas.openxmlformats.org/officeDocument/2006/relationships/worksheet" Target="worksheets/sheet713.xml"/><Relationship Id="rId797" Type="http://schemas.openxmlformats.org/officeDocument/2006/relationships/worksheet" Target="worksheets/sheet797.xml"/><Relationship Id="rId920" Type="http://schemas.openxmlformats.org/officeDocument/2006/relationships/worksheet" Target="worksheets/sheet920.xml"/><Relationship Id="rId145" Type="http://schemas.openxmlformats.org/officeDocument/2006/relationships/worksheet" Target="worksheets/sheet145.xml"/><Relationship Id="rId352" Type="http://schemas.openxmlformats.org/officeDocument/2006/relationships/worksheet" Target="worksheets/sheet352.xml"/><Relationship Id="rId1203" Type="http://schemas.openxmlformats.org/officeDocument/2006/relationships/worksheet" Target="worksheets/sheet1203.xml"/><Relationship Id="rId212" Type="http://schemas.openxmlformats.org/officeDocument/2006/relationships/worksheet" Target="worksheets/sheet212.xml"/><Relationship Id="rId657" Type="http://schemas.openxmlformats.org/officeDocument/2006/relationships/worksheet" Target="worksheets/sheet657.xml"/><Relationship Id="rId864" Type="http://schemas.openxmlformats.org/officeDocument/2006/relationships/worksheet" Target="worksheets/sheet864.xml"/><Relationship Id="rId296" Type="http://schemas.openxmlformats.org/officeDocument/2006/relationships/worksheet" Target="worksheets/sheet296.xml"/><Relationship Id="rId517" Type="http://schemas.openxmlformats.org/officeDocument/2006/relationships/worksheet" Target="worksheets/sheet517.xml"/><Relationship Id="rId724" Type="http://schemas.openxmlformats.org/officeDocument/2006/relationships/worksheet" Target="worksheets/sheet724.xml"/><Relationship Id="rId931" Type="http://schemas.openxmlformats.org/officeDocument/2006/relationships/worksheet" Target="worksheets/sheet931.xml"/><Relationship Id="rId1147" Type="http://schemas.openxmlformats.org/officeDocument/2006/relationships/worksheet" Target="worksheets/sheet1147.xml"/><Relationship Id="rId60" Type="http://schemas.openxmlformats.org/officeDocument/2006/relationships/worksheet" Target="worksheets/sheet60.xml"/><Relationship Id="rId156" Type="http://schemas.openxmlformats.org/officeDocument/2006/relationships/worksheet" Target="worksheets/sheet156.xml"/><Relationship Id="rId363" Type="http://schemas.openxmlformats.org/officeDocument/2006/relationships/worksheet" Target="worksheets/sheet363.xml"/><Relationship Id="rId570" Type="http://schemas.openxmlformats.org/officeDocument/2006/relationships/worksheet" Target="worksheets/sheet570.xml"/><Relationship Id="rId1007" Type="http://schemas.openxmlformats.org/officeDocument/2006/relationships/worksheet" Target="worksheets/sheet1007.xml"/><Relationship Id="rId1214" Type="http://schemas.openxmlformats.org/officeDocument/2006/relationships/worksheet" Target="worksheets/sheet1214.xml"/><Relationship Id="rId223" Type="http://schemas.openxmlformats.org/officeDocument/2006/relationships/worksheet" Target="worksheets/sheet223.xml"/><Relationship Id="rId430" Type="http://schemas.openxmlformats.org/officeDocument/2006/relationships/worksheet" Target="worksheets/sheet430.xml"/><Relationship Id="rId668" Type="http://schemas.openxmlformats.org/officeDocument/2006/relationships/worksheet" Target="worksheets/sheet668.xml"/><Relationship Id="rId875" Type="http://schemas.openxmlformats.org/officeDocument/2006/relationships/worksheet" Target="worksheets/sheet875.xml"/><Relationship Id="rId1060" Type="http://schemas.openxmlformats.org/officeDocument/2006/relationships/worksheet" Target="worksheets/sheet1060.xml"/><Relationship Id="rId18" Type="http://schemas.openxmlformats.org/officeDocument/2006/relationships/worksheet" Target="worksheets/sheet18.xml"/><Relationship Id="rId528" Type="http://schemas.openxmlformats.org/officeDocument/2006/relationships/worksheet" Target="worksheets/sheet528.xml"/><Relationship Id="rId735" Type="http://schemas.openxmlformats.org/officeDocument/2006/relationships/worksheet" Target="worksheets/sheet735.xml"/><Relationship Id="rId942" Type="http://schemas.openxmlformats.org/officeDocument/2006/relationships/worksheet" Target="worksheets/sheet942.xml"/><Relationship Id="rId1158" Type="http://schemas.openxmlformats.org/officeDocument/2006/relationships/worksheet" Target="worksheets/sheet1158.xml"/><Relationship Id="rId167" Type="http://schemas.openxmlformats.org/officeDocument/2006/relationships/worksheet" Target="worksheets/sheet167.xml"/><Relationship Id="rId374" Type="http://schemas.openxmlformats.org/officeDocument/2006/relationships/worksheet" Target="worksheets/sheet374.xml"/><Relationship Id="rId581" Type="http://schemas.openxmlformats.org/officeDocument/2006/relationships/worksheet" Target="worksheets/sheet581.xml"/><Relationship Id="rId1018" Type="http://schemas.openxmlformats.org/officeDocument/2006/relationships/worksheet" Target="worksheets/sheet1018.xml"/><Relationship Id="rId1225" Type="http://schemas.openxmlformats.org/officeDocument/2006/relationships/worksheet" Target="worksheets/sheet1225.xml"/><Relationship Id="rId71" Type="http://schemas.openxmlformats.org/officeDocument/2006/relationships/worksheet" Target="worksheets/sheet71.xml"/><Relationship Id="rId234" Type="http://schemas.openxmlformats.org/officeDocument/2006/relationships/worksheet" Target="worksheets/sheet234.xml"/><Relationship Id="rId679" Type="http://schemas.openxmlformats.org/officeDocument/2006/relationships/worksheet" Target="worksheets/sheet679.xml"/><Relationship Id="rId802" Type="http://schemas.openxmlformats.org/officeDocument/2006/relationships/worksheet" Target="worksheets/sheet802.xml"/><Relationship Id="rId886" Type="http://schemas.openxmlformats.org/officeDocument/2006/relationships/worksheet" Target="worksheets/sheet88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41" Type="http://schemas.openxmlformats.org/officeDocument/2006/relationships/worksheet" Target="worksheets/sheet441.xml"/><Relationship Id="rId539" Type="http://schemas.openxmlformats.org/officeDocument/2006/relationships/worksheet" Target="worksheets/sheet539.xml"/><Relationship Id="rId746" Type="http://schemas.openxmlformats.org/officeDocument/2006/relationships/worksheet" Target="worksheets/sheet746.xml"/><Relationship Id="rId1071" Type="http://schemas.openxmlformats.org/officeDocument/2006/relationships/worksheet" Target="worksheets/sheet1071.xml"/><Relationship Id="rId1169" Type="http://schemas.openxmlformats.org/officeDocument/2006/relationships/worksheet" Target="worksheets/sheet1169.xml"/><Relationship Id="rId178" Type="http://schemas.openxmlformats.org/officeDocument/2006/relationships/worksheet" Target="worksheets/sheet178.xml"/><Relationship Id="rId301" Type="http://schemas.openxmlformats.org/officeDocument/2006/relationships/worksheet" Target="worksheets/sheet301.xml"/><Relationship Id="rId953" Type="http://schemas.openxmlformats.org/officeDocument/2006/relationships/worksheet" Target="worksheets/sheet953.xml"/><Relationship Id="rId1029" Type="http://schemas.openxmlformats.org/officeDocument/2006/relationships/worksheet" Target="worksheets/sheet1029.xml"/><Relationship Id="rId1236" Type="http://schemas.openxmlformats.org/officeDocument/2006/relationships/worksheet" Target="worksheets/sheet1236.xml"/><Relationship Id="rId82" Type="http://schemas.openxmlformats.org/officeDocument/2006/relationships/worksheet" Target="worksheets/sheet82.xml"/><Relationship Id="rId385" Type="http://schemas.openxmlformats.org/officeDocument/2006/relationships/worksheet" Target="worksheets/sheet385.xml"/><Relationship Id="rId592" Type="http://schemas.openxmlformats.org/officeDocument/2006/relationships/worksheet" Target="worksheets/sheet592.xml"/><Relationship Id="rId606" Type="http://schemas.openxmlformats.org/officeDocument/2006/relationships/worksheet" Target="worksheets/sheet606.xml"/><Relationship Id="rId813" Type="http://schemas.openxmlformats.org/officeDocument/2006/relationships/worksheet" Target="worksheets/sheet813.xml"/><Relationship Id="rId245" Type="http://schemas.openxmlformats.org/officeDocument/2006/relationships/worksheet" Target="worksheets/sheet245.xml"/><Relationship Id="rId452" Type="http://schemas.openxmlformats.org/officeDocument/2006/relationships/worksheet" Target="worksheets/sheet452.xml"/><Relationship Id="rId897" Type="http://schemas.openxmlformats.org/officeDocument/2006/relationships/worksheet" Target="worksheets/sheet897.xml"/><Relationship Id="rId1082" Type="http://schemas.openxmlformats.org/officeDocument/2006/relationships/worksheet" Target="worksheets/sheet1082.xml"/><Relationship Id="rId105" Type="http://schemas.openxmlformats.org/officeDocument/2006/relationships/worksheet" Target="worksheets/sheet105.xml"/><Relationship Id="rId312" Type="http://schemas.openxmlformats.org/officeDocument/2006/relationships/worksheet" Target="worksheets/sheet312.xml"/><Relationship Id="rId757" Type="http://schemas.openxmlformats.org/officeDocument/2006/relationships/worksheet" Target="worksheets/sheet757.xml"/><Relationship Id="rId964" Type="http://schemas.openxmlformats.org/officeDocument/2006/relationships/worksheet" Target="worksheets/sheet964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96" Type="http://schemas.openxmlformats.org/officeDocument/2006/relationships/worksheet" Target="worksheets/sheet396.xml"/><Relationship Id="rId617" Type="http://schemas.openxmlformats.org/officeDocument/2006/relationships/worksheet" Target="worksheets/sheet617.xml"/><Relationship Id="rId824" Type="http://schemas.openxmlformats.org/officeDocument/2006/relationships/worksheet" Target="worksheets/sheet824.xml"/><Relationship Id="rId1247" Type="http://schemas.openxmlformats.org/officeDocument/2006/relationships/worksheet" Target="worksheets/sheet1247.xml"/><Relationship Id="rId256" Type="http://schemas.openxmlformats.org/officeDocument/2006/relationships/worksheet" Target="worksheets/sheet256.xml"/><Relationship Id="rId463" Type="http://schemas.openxmlformats.org/officeDocument/2006/relationships/worksheet" Target="worksheets/sheet463.xml"/><Relationship Id="rId670" Type="http://schemas.openxmlformats.org/officeDocument/2006/relationships/worksheet" Target="worksheets/sheet670.xml"/><Relationship Id="rId1093" Type="http://schemas.openxmlformats.org/officeDocument/2006/relationships/worksheet" Target="worksheets/sheet1093.xml"/><Relationship Id="rId1107" Type="http://schemas.openxmlformats.org/officeDocument/2006/relationships/worksheet" Target="worksheets/sheet1107.xml"/><Relationship Id="rId116" Type="http://schemas.openxmlformats.org/officeDocument/2006/relationships/worksheet" Target="worksheets/sheet116.xml"/><Relationship Id="rId323" Type="http://schemas.openxmlformats.org/officeDocument/2006/relationships/worksheet" Target="worksheets/sheet323.xml"/><Relationship Id="rId530" Type="http://schemas.openxmlformats.org/officeDocument/2006/relationships/worksheet" Target="worksheets/sheet530.xml"/><Relationship Id="rId768" Type="http://schemas.openxmlformats.org/officeDocument/2006/relationships/worksheet" Target="worksheets/sheet768.xml"/><Relationship Id="rId975" Type="http://schemas.openxmlformats.org/officeDocument/2006/relationships/worksheet" Target="worksheets/sheet975.xml"/><Relationship Id="rId1160" Type="http://schemas.openxmlformats.org/officeDocument/2006/relationships/worksheet" Target="worksheets/sheet1160.xml"/><Relationship Id="rId20" Type="http://schemas.openxmlformats.org/officeDocument/2006/relationships/worksheet" Target="worksheets/sheet20.xml"/><Relationship Id="rId628" Type="http://schemas.openxmlformats.org/officeDocument/2006/relationships/worksheet" Target="worksheets/sheet628.xml"/><Relationship Id="rId835" Type="http://schemas.openxmlformats.org/officeDocument/2006/relationships/worksheet" Target="worksheets/sheet835.xml"/><Relationship Id="rId267" Type="http://schemas.openxmlformats.org/officeDocument/2006/relationships/worksheet" Target="worksheets/sheet267.xml"/><Relationship Id="rId474" Type="http://schemas.openxmlformats.org/officeDocument/2006/relationships/worksheet" Target="worksheets/sheet474.xml"/><Relationship Id="rId1020" Type="http://schemas.openxmlformats.org/officeDocument/2006/relationships/worksheet" Target="worksheets/sheet1020.xml"/><Relationship Id="rId1118" Type="http://schemas.openxmlformats.org/officeDocument/2006/relationships/worksheet" Target="worksheets/sheet1118.xml"/><Relationship Id="rId127" Type="http://schemas.openxmlformats.org/officeDocument/2006/relationships/worksheet" Target="worksheets/sheet127.xml"/><Relationship Id="rId681" Type="http://schemas.openxmlformats.org/officeDocument/2006/relationships/worksheet" Target="worksheets/sheet681.xml"/><Relationship Id="rId779" Type="http://schemas.openxmlformats.org/officeDocument/2006/relationships/worksheet" Target="worksheets/sheet779.xml"/><Relationship Id="rId902" Type="http://schemas.openxmlformats.org/officeDocument/2006/relationships/worksheet" Target="worksheets/sheet902.xml"/><Relationship Id="rId986" Type="http://schemas.openxmlformats.org/officeDocument/2006/relationships/worksheet" Target="worksheets/sheet986.xml"/><Relationship Id="rId31" Type="http://schemas.openxmlformats.org/officeDocument/2006/relationships/worksheet" Target="worksheets/sheet31.xml"/><Relationship Id="rId334" Type="http://schemas.openxmlformats.org/officeDocument/2006/relationships/worksheet" Target="worksheets/sheet334.xml"/><Relationship Id="rId541" Type="http://schemas.openxmlformats.org/officeDocument/2006/relationships/worksheet" Target="worksheets/sheet541.xml"/><Relationship Id="rId639" Type="http://schemas.openxmlformats.org/officeDocument/2006/relationships/worksheet" Target="worksheets/sheet639.xml"/><Relationship Id="rId1171" Type="http://schemas.openxmlformats.org/officeDocument/2006/relationships/worksheet" Target="worksheets/sheet1171.xml"/><Relationship Id="rId180" Type="http://schemas.openxmlformats.org/officeDocument/2006/relationships/worksheet" Target="worksheets/sheet180.xml"/><Relationship Id="rId278" Type="http://schemas.openxmlformats.org/officeDocument/2006/relationships/worksheet" Target="worksheets/sheet278.xml"/><Relationship Id="rId401" Type="http://schemas.openxmlformats.org/officeDocument/2006/relationships/worksheet" Target="worksheets/sheet401.xml"/><Relationship Id="rId846" Type="http://schemas.openxmlformats.org/officeDocument/2006/relationships/worksheet" Target="worksheets/sheet846.xml"/><Relationship Id="rId1031" Type="http://schemas.openxmlformats.org/officeDocument/2006/relationships/worksheet" Target="worksheets/sheet1031.xml"/><Relationship Id="rId1129" Type="http://schemas.openxmlformats.org/officeDocument/2006/relationships/worksheet" Target="worksheets/sheet1129.xml"/><Relationship Id="rId485" Type="http://schemas.openxmlformats.org/officeDocument/2006/relationships/worksheet" Target="worksheets/sheet485.xml"/><Relationship Id="rId692" Type="http://schemas.openxmlformats.org/officeDocument/2006/relationships/worksheet" Target="worksheets/sheet692.xml"/><Relationship Id="rId706" Type="http://schemas.openxmlformats.org/officeDocument/2006/relationships/worksheet" Target="worksheets/sheet706.xml"/><Relationship Id="rId913" Type="http://schemas.openxmlformats.org/officeDocument/2006/relationships/worksheet" Target="worksheets/sheet913.xml"/><Relationship Id="rId42" Type="http://schemas.openxmlformats.org/officeDocument/2006/relationships/worksheet" Target="worksheets/sheet42.xml"/><Relationship Id="rId138" Type="http://schemas.openxmlformats.org/officeDocument/2006/relationships/worksheet" Target="worksheets/sheet138.xml"/><Relationship Id="rId345" Type="http://schemas.openxmlformats.org/officeDocument/2006/relationships/worksheet" Target="worksheets/sheet345.xml"/><Relationship Id="rId552" Type="http://schemas.openxmlformats.org/officeDocument/2006/relationships/worksheet" Target="worksheets/sheet552.xml"/><Relationship Id="rId997" Type="http://schemas.openxmlformats.org/officeDocument/2006/relationships/worksheet" Target="worksheets/sheet997.xml"/><Relationship Id="rId1182" Type="http://schemas.openxmlformats.org/officeDocument/2006/relationships/worksheet" Target="worksheets/sheet1182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412" Type="http://schemas.openxmlformats.org/officeDocument/2006/relationships/worksheet" Target="worksheets/sheet412.xml"/><Relationship Id="rId857" Type="http://schemas.openxmlformats.org/officeDocument/2006/relationships/worksheet" Target="worksheets/sheet857.xml"/><Relationship Id="rId1042" Type="http://schemas.openxmlformats.org/officeDocument/2006/relationships/worksheet" Target="worksheets/sheet1042.xml"/><Relationship Id="rId289" Type="http://schemas.openxmlformats.org/officeDocument/2006/relationships/worksheet" Target="worksheets/sheet289.xml"/><Relationship Id="rId496" Type="http://schemas.openxmlformats.org/officeDocument/2006/relationships/worksheet" Target="worksheets/sheet496.xml"/><Relationship Id="rId717" Type="http://schemas.openxmlformats.org/officeDocument/2006/relationships/worksheet" Target="worksheets/sheet717.xml"/><Relationship Id="rId924" Type="http://schemas.openxmlformats.org/officeDocument/2006/relationships/worksheet" Target="worksheets/sheet924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356" Type="http://schemas.openxmlformats.org/officeDocument/2006/relationships/worksheet" Target="worksheets/sheet356.xml"/><Relationship Id="rId563" Type="http://schemas.openxmlformats.org/officeDocument/2006/relationships/worksheet" Target="worksheets/sheet563.xml"/><Relationship Id="rId770" Type="http://schemas.openxmlformats.org/officeDocument/2006/relationships/worksheet" Target="worksheets/sheet770.xml"/><Relationship Id="rId1193" Type="http://schemas.openxmlformats.org/officeDocument/2006/relationships/worksheet" Target="worksheets/sheet1193.xml"/><Relationship Id="rId1207" Type="http://schemas.openxmlformats.org/officeDocument/2006/relationships/worksheet" Target="worksheets/sheet1207.xml"/><Relationship Id="rId216" Type="http://schemas.openxmlformats.org/officeDocument/2006/relationships/worksheet" Target="worksheets/sheet216.xml"/><Relationship Id="rId423" Type="http://schemas.openxmlformats.org/officeDocument/2006/relationships/worksheet" Target="worksheets/sheet423.xml"/><Relationship Id="rId868" Type="http://schemas.openxmlformats.org/officeDocument/2006/relationships/worksheet" Target="worksheets/sheet868.xml"/><Relationship Id="rId1053" Type="http://schemas.openxmlformats.org/officeDocument/2006/relationships/worksheet" Target="worksheets/sheet1053.xml"/><Relationship Id="rId630" Type="http://schemas.openxmlformats.org/officeDocument/2006/relationships/worksheet" Target="worksheets/sheet630.xml"/><Relationship Id="rId728" Type="http://schemas.openxmlformats.org/officeDocument/2006/relationships/worksheet" Target="worksheets/sheet728.xml"/><Relationship Id="rId935" Type="http://schemas.openxmlformats.org/officeDocument/2006/relationships/worksheet" Target="worksheets/sheet935.xml"/><Relationship Id="rId64" Type="http://schemas.openxmlformats.org/officeDocument/2006/relationships/worksheet" Target="worksheets/sheet64.xml"/><Relationship Id="rId367" Type="http://schemas.openxmlformats.org/officeDocument/2006/relationships/worksheet" Target="worksheets/sheet367.xml"/><Relationship Id="rId574" Type="http://schemas.openxmlformats.org/officeDocument/2006/relationships/worksheet" Target="worksheets/sheet574.xml"/><Relationship Id="rId1120" Type="http://schemas.openxmlformats.org/officeDocument/2006/relationships/worksheet" Target="worksheets/sheet1120.xml"/><Relationship Id="rId1218" Type="http://schemas.openxmlformats.org/officeDocument/2006/relationships/worksheet" Target="worksheets/sheet1218.xml"/><Relationship Id="rId227" Type="http://schemas.openxmlformats.org/officeDocument/2006/relationships/worksheet" Target="worksheets/sheet227.xml"/><Relationship Id="rId781" Type="http://schemas.openxmlformats.org/officeDocument/2006/relationships/worksheet" Target="worksheets/sheet781.xml"/><Relationship Id="rId879" Type="http://schemas.openxmlformats.org/officeDocument/2006/relationships/worksheet" Target="worksheets/sheet879.xml"/><Relationship Id="rId434" Type="http://schemas.openxmlformats.org/officeDocument/2006/relationships/worksheet" Target="worksheets/sheet434.xml"/><Relationship Id="rId641" Type="http://schemas.openxmlformats.org/officeDocument/2006/relationships/worksheet" Target="worksheets/sheet641.xml"/><Relationship Id="rId739" Type="http://schemas.openxmlformats.org/officeDocument/2006/relationships/worksheet" Target="worksheets/sheet739.xml"/><Relationship Id="rId1064" Type="http://schemas.openxmlformats.org/officeDocument/2006/relationships/worksheet" Target="worksheets/sheet1064.xml"/><Relationship Id="rId280" Type="http://schemas.openxmlformats.org/officeDocument/2006/relationships/worksheet" Target="worksheets/sheet280.xml"/><Relationship Id="rId501" Type="http://schemas.openxmlformats.org/officeDocument/2006/relationships/worksheet" Target="worksheets/sheet501.xml"/><Relationship Id="rId946" Type="http://schemas.openxmlformats.org/officeDocument/2006/relationships/worksheet" Target="worksheets/sheet946.xml"/><Relationship Id="rId1131" Type="http://schemas.openxmlformats.org/officeDocument/2006/relationships/worksheet" Target="worksheets/sheet1131.xml"/><Relationship Id="rId1229" Type="http://schemas.openxmlformats.org/officeDocument/2006/relationships/worksheet" Target="worksheets/sheet1229.xml"/><Relationship Id="rId75" Type="http://schemas.openxmlformats.org/officeDocument/2006/relationships/worksheet" Target="worksheets/sheet75.xml"/><Relationship Id="rId140" Type="http://schemas.openxmlformats.org/officeDocument/2006/relationships/worksheet" Target="worksheets/sheet140.xml"/><Relationship Id="rId378" Type="http://schemas.openxmlformats.org/officeDocument/2006/relationships/worksheet" Target="worksheets/sheet378.xml"/><Relationship Id="rId585" Type="http://schemas.openxmlformats.org/officeDocument/2006/relationships/worksheet" Target="worksheets/sheet585.xml"/><Relationship Id="rId792" Type="http://schemas.openxmlformats.org/officeDocument/2006/relationships/worksheet" Target="worksheets/sheet792.xml"/><Relationship Id="rId806" Type="http://schemas.openxmlformats.org/officeDocument/2006/relationships/worksheet" Target="worksheets/sheet806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445" Type="http://schemas.openxmlformats.org/officeDocument/2006/relationships/worksheet" Target="worksheets/sheet445.xml"/><Relationship Id="rId652" Type="http://schemas.openxmlformats.org/officeDocument/2006/relationships/worksheet" Target="worksheets/sheet652.xml"/><Relationship Id="rId1075" Type="http://schemas.openxmlformats.org/officeDocument/2006/relationships/worksheet" Target="worksheets/sheet1075.xml"/><Relationship Id="rId291" Type="http://schemas.openxmlformats.org/officeDocument/2006/relationships/worksheet" Target="worksheets/sheet291.xml"/><Relationship Id="rId305" Type="http://schemas.openxmlformats.org/officeDocument/2006/relationships/worksheet" Target="worksheets/sheet305.xml"/><Relationship Id="rId512" Type="http://schemas.openxmlformats.org/officeDocument/2006/relationships/worksheet" Target="worksheets/sheet512.xml"/><Relationship Id="rId957" Type="http://schemas.openxmlformats.org/officeDocument/2006/relationships/worksheet" Target="worksheets/sheet957.xml"/><Relationship Id="rId1142" Type="http://schemas.openxmlformats.org/officeDocument/2006/relationships/worksheet" Target="worksheets/sheet1142.xml"/><Relationship Id="rId86" Type="http://schemas.openxmlformats.org/officeDocument/2006/relationships/worksheet" Target="worksheets/sheet86.xml"/><Relationship Id="rId151" Type="http://schemas.openxmlformats.org/officeDocument/2006/relationships/worksheet" Target="worksheets/sheet151.xml"/><Relationship Id="rId389" Type="http://schemas.openxmlformats.org/officeDocument/2006/relationships/worksheet" Target="worksheets/sheet389.xml"/><Relationship Id="rId596" Type="http://schemas.openxmlformats.org/officeDocument/2006/relationships/worksheet" Target="worksheets/sheet596.xml"/><Relationship Id="rId817" Type="http://schemas.openxmlformats.org/officeDocument/2006/relationships/worksheet" Target="worksheets/sheet817.xml"/><Relationship Id="rId1002" Type="http://schemas.openxmlformats.org/officeDocument/2006/relationships/worksheet" Target="worksheets/sheet1002.xml"/><Relationship Id="rId249" Type="http://schemas.openxmlformats.org/officeDocument/2006/relationships/worksheet" Target="worksheets/sheet249.xml"/><Relationship Id="rId456" Type="http://schemas.openxmlformats.org/officeDocument/2006/relationships/worksheet" Target="worksheets/sheet456.xml"/><Relationship Id="rId663" Type="http://schemas.openxmlformats.org/officeDocument/2006/relationships/worksheet" Target="worksheets/sheet663.xml"/><Relationship Id="rId870" Type="http://schemas.openxmlformats.org/officeDocument/2006/relationships/worksheet" Target="worksheets/sheet870.xml"/><Relationship Id="rId1086" Type="http://schemas.openxmlformats.org/officeDocument/2006/relationships/worksheet" Target="worksheets/sheet1086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16" Type="http://schemas.openxmlformats.org/officeDocument/2006/relationships/worksheet" Target="worksheets/sheet316.xml"/><Relationship Id="rId523" Type="http://schemas.openxmlformats.org/officeDocument/2006/relationships/worksheet" Target="worksheets/sheet523.xml"/><Relationship Id="rId968" Type="http://schemas.openxmlformats.org/officeDocument/2006/relationships/worksheet" Target="worksheets/sheet968.xml"/><Relationship Id="rId1153" Type="http://schemas.openxmlformats.org/officeDocument/2006/relationships/worksheet" Target="worksheets/sheet1153.xml"/><Relationship Id="rId97" Type="http://schemas.openxmlformats.org/officeDocument/2006/relationships/worksheet" Target="worksheets/sheet97.xml"/><Relationship Id="rId730" Type="http://schemas.openxmlformats.org/officeDocument/2006/relationships/worksheet" Target="worksheets/sheet730.xml"/><Relationship Id="rId828" Type="http://schemas.openxmlformats.org/officeDocument/2006/relationships/worksheet" Target="worksheets/sheet828.xml"/><Relationship Id="rId1013" Type="http://schemas.openxmlformats.org/officeDocument/2006/relationships/worksheet" Target="worksheets/sheet1013.xml"/><Relationship Id="rId162" Type="http://schemas.openxmlformats.org/officeDocument/2006/relationships/worksheet" Target="worksheets/sheet162.xml"/><Relationship Id="rId218" Type="http://schemas.openxmlformats.org/officeDocument/2006/relationships/worksheet" Target="worksheets/sheet218.xml"/><Relationship Id="rId425" Type="http://schemas.openxmlformats.org/officeDocument/2006/relationships/worksheet" Target="worksheets/sheet425.xml"/><Relationship Id="rId467" Type="http://schemas.openxmlformats.org/officeDocument/2006/relationships/worksheet" Target="worksheets/sheet467.xml"/><Relationship Id="rId632" Type="http://schemas.openxmlformats.org/officeDocument/2006/relationships/worksheet" Target="worksheets/sheet632.xml"/><Relationship Id="rId1055" Type="http://schemas.openxmlformats.org/officeDocument/2006/relationships/worksheet" Target="worksheets/sheet1055.xml"/><Relationship Id="rId1097" Type="http://schemas.openxmlformats.org/officeDocument/2006/relationships/worksheet" Target="worksheets/sheet1097.xml"/><Relationship Id="rId1220" Type="http://schemas.openxmlformats.org/officeDocument/2006/relationships/worksheet" Target="worksheets/sheet1220.xml"/><Relationship Id="rId271" Type="http://schemas.openxmlformats.org/officeDocument/2006/relationships/worksheet" Target="worksheets/sheet271.xml"/><Relationship Id="rId674" Type="http://schemas.openxmlformats.org/officeDocument/2006/relationships/worksheet" Target="worksheets/sheet674.xml"/><Relationship Id="rId881" Type="http://schemas.openxmlformats.org/officeDocument/2006/relationships/worksheet" Target="worksheets/sheet881.xml"/><Relationship Id="rId937" Type="http://schemas.openxmlformats.org/officeDocument/2006/relationships/worksheet" Target="worksheets/sheet937.xml"/><Relationship Id="rId979" Type="http://schemas.openxmlformats.org/officeDocument/2006/relationships/worksheet" Target="worksheets/sheet979.xml"/><Relationship Id="rId1122" Type="http://schemas.openxmlformats.org/officeDocument/2006/relationships/worksheet" Target="worksheets/sheet1122.xml"/><Relationship Id="rId24" Type="http://schemas.openxmlformats.org/officeDocument/2006/relationships/worksheet" Target="worksheets/sheet24.xml"/><Relationship Id="rId66" Type="http://schemas.openxmlformats.org/officeDocument/2006/relationships/worksheet" Target="worksheets/sheet66.xml"/><Relationship Id="rId131" Type="http://schemas.openxmlformats.org/officeDocument/2006/relationships/worksheet" Target="worksheets/sheet131.xml"/><Relationship Id="rId327" Type="http://schemas.openxmlformats.org/officeDocument/2006/relationships/worksheet" Target="worksheets/sheet327.xml"/><Relationship Id="rId369" Type="http://schemas.openxmlformats.org/officeDocument/2006/relationships/worksheet" Target="worksheets/sheet369.xml"/><Relationship Id="rId534" Type="http://schemas.openxmlformats.org/officeDocument/2006/relationships/worksheet" Target="worksheets/sheet534.xml"/><Relationship Id="rId576" Type="http://schemas.openxmlformats.org/officeDocument/2006/relationships/worksheet" Target="worksheets/sheet576.xml"/><Relationship Id="rId741" Type="http://schemas.openxmlformats.org/officeDocument/2006/relationships/worksheet" Target="worksheets/sheet741.xml"/><Relationship Id="rId783" Type="http://schemas.openxmlformats.org/officeDocument/2006/relationships/worksheet" Target="worksheets/sheet783.xml"/><Relationship Id="rId839" Type="http://schemas.openxmlformats.org/officeDocument/2006/relationships/worksheet" Target="worksheets/sheet839.xml"/><Relationship Id="rId990" Type="http://schemas.openxmlformats.org/officeDocument/2006/relationships/worksheet" Target="worksheets/sheet990.xml"/><Relationship Id="rId1164" Type="http://schemas.openxmlformats.org/officeDocument/2006/relationships/worksheet" Target="worksheets/sheet1164.xml"/><Relationship Id="rId173" Type="http://schemas.openxmlformats.org/officeDocument/2006/relationships/worksheet" Target="worksheets/sheet173.xml"/><Relationship Id="rId229" Type="http://schemas.openxmlformats.org/officeDocument/2006/relationships/worksheet" Target="worksheets/sheet229.xml"/><Relationship Id="rId380" Type="http://schemas.openxmlformats.org/officeDocument/2006/relationships/worksheet" Target="worksheets/sheet380.xml"/><Relationship Id="rId436" Type="http://schemas.openxmlformats.org/officeDocument/2006/relationships/worksheet" Target="worksheets/sheet436.xml"/><Relationship Id="rId601" Type="http://schemas.openxmlformats.org/officeDocument/2006/relationships/worksheet" Target="worksheets/sheet601.xml"/><Relationship Id="rId643" Type="http://schemas.openxmlformats.org/officeDocument/2006/relationships/worksheet" Target="worksheets/sheet643.xml"/><Relationship Id="rId1024" Type="http://schemas.openxmlformats.org/officeDocument/2006/relationships/worksheet" Target="worksheets/sheet1024.xml"/><Relationship Id="rId1066" Type="http://schemas.openxmlformats.org/officeDocument/2006/relationships/worksheet" Target="worksheets/sheet1066.xml"/><Relationship Id="rId1231" Type="http://schemas.openxmlformats.org/officeDocument/2006/relationships/worksheet" Target="worksheets/sheet1231.xml"/><Relationship Id="rId240" Type="http://schemas.openxmlformats.org/officeDocument/2006/relationships/worksheet" Target="worksheets/sheet240.xml"/><Relationship Id="rId478" Type="http://schemas.openxmlformats.org/officeDocument/2006/relationships/worksheet" Target="worksheets/sheet478.xml"/><Relationship Id="rId685" Type="http://schemas.openxmlformats.org/officeDocument/2006/relationships/worksheet" Target="worksheets/sheet685.xml"/><Relationship Id="rId850" Type="http://schemas.openxmlformats.org/officeDocument/2006/relationships/worksheet" Target="worksheets/sheet850.xml"/><Relationship Id="rId892" Type="http://schemas.openxmlformats.org/officeDocument/2006/relationships/worksheet" Target="worksheets/sheet892.xml"/><Relationship Id="rId906" Type="http://schemas.openxmlformats.org/officeDocument/2006/relationships/worksheet" Target="worksheets/sheet906.xml"/><Relationship Id="rId948" Type="http://schemas.openxmlformats.org/officeDocument/2006/relationships/worksheet" Target="worksheets/sheet948.xml"/><Relationship Id="rId1133" Type="http://schemas.openxmlformats.org/officeDocument/2006/relationships/worksheet" Target="worksheets/sheet1133.xml"/><Relationship Id="rId35" Type="http://schemas.openxmlformats.org/officeDocument/2006/relationships/worksheet" Target="worksheets/sheet35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338" Type="http://schemas.openxmlformats.org/officeDocument/2006/relationships/worksheet" Target="worksheets/sheet338.xml"/><Relationship Id="rId503" Type="http://schemas.openxmlformats.org/officeDocument/2006/relationships/worksheet" Target="worksheets/sheet503.xml"/><Relationship Id="rId545" Type="http://schemas.openxmlformats.org/officeDocument/2006/relationships/worksheet" Target="worksheets/sheet545.xml"/><Relationship Id="rId587" Type="http://schemas.openxmlformats.org/officeDocument/2006/relationships/worksheet" Target="worksheets/sheet587.xml"/><Relationship Id="rId710" Type="http://schemas.openxmlformats.org/officeDocument/2006/relationships/worksheet" Target="worksheets/sheet710.xml"/><Relationship Id="rId752" Type="http://schemas.openxmlformats.org/officeDocument/2006/relationships/worksheet" Target="worksheets/sheet752.xml"/><Relationship Id="rId808" Type="http://schemas.openxmlformats.org/officeDocument/2006/relationships/worksheet" Target="worksheets/sheet808.xml"/><Relationship Id="rId1175" Type="http://schemas.openxmlformats.org/officeDocument/2006/relationships/worksheet" Target="worksheets/sheet1175.xml"/><Relationship Id="rId8" Type="http://schemas.openxmlformats.org/officeDocument/2006/relationships/worksheet" Target="worksheets/sheet8.xml"/><Relationship Id="rId142" Type="http://schemas.openxmlformats.org/officeDocument/2006/relationships/worksheet" Target="worksheets/sheet142.xml"/><Relationship Id="rId184" Type="http://schemas.openxmlformats.org/officeDocument/2006/relationships/worksheet" Target="worksheets/sheet184.xml"/><Relationship Id="rId391" Type="http://schemas.openxmlformats.org/officeDocument/2006/relationships/worksheet" Target="worksheets/sheet391.xml"/><Relationship Id="rId405" Type="http://schemas.openxmlformats.org/officeDocument/2006/relationships/worksheet" Target="worksheets/sheet405.xml"/><Relationship Id="rId447" Type="http://schemas.openxmlformats.org/officeDocument/2006/relationships/worksheet" Target="worksheets/sheet447.xml"/><Relationship Id="rId612" Type="http://schemas.openxmlformats.org/officeDocument/2006/relationships/worksheet" Target="worksheets/sheet612.xml"/><Relationship Id="rId794" Type="http://schemas.openxmlformats.org/officeDocument/2006/relationships/worksheet" Target="worksheets/sheet794.xml"/><Relationship Id="rId1035" Type="http://schemas.openxmlformats.org/officeDocument/2006/relationships/worksheet" Target="worksheets/sheet1035.xml"/><Relationship Id="rId1077" Type="http://schemas.openxmlformats.org/officeDocument/2006/relationships/worksheet" Target="worksheets/sheet1077.xml"/><Relationship Id="rId1200" Type="http://schemas.openxmlformats.org/officeDocument/2006/relationships/worksheet" Target="worksheets/sheet1200.xml"/><Relationship Id="rId1242" Type="http://schemas.openxmlformats.org/officeDocument/2006/relationships/worksheet" Target="worksheets/sheet1242.xml"/><Relationship Id="rId251" Type="http://schemas.openxmlformats.org/officeDocument/2006/relationships/worksheet" Target="worksheets/sheet251.xml"/><Relationship Id="rId489" Type="http://schemas.openxmlformats.org/officeDocument/2006/relationships/worksheet" Target="worksheets/sheet489.xml"/><Relationship Id="rId654" Type="http://schemas.openxmlformats.org/officeDocument/2006/relationships/worksheet" Target="worksheets/sheet654.xml"/><Relationship Id="rId696" Type="http://schemas.openxmlformats.org/officeDocument/2006/relationships/worksheet" Target="worksheets/sheet696.xml"/><Relationship Id="rId861" Type="http://schemas.openxmlformats.org/officeDocument/2006/relationships/worksheet" Target="worksheets/sheet861.xml"/><Relationship Id="rId917" Type="http://schemas.openxmlformats.org/officeDocument/2006/relationships/worksheet" Target="worksheets/sheet917.xml"/><Relationship Id="rId959" Type="http://schemas.openxmlformats.org/officeDocument/2006/relationships/worksheet" Target="worksheets/sheet959.xml"/><Relationship Id="rId1102" Type="http://schemas.openxmlformats.org/officeDocument/2006/relationships/worksheet" Target="worksheets/sheet1102.xml"/><Relationship Id="rId46" Type="http://schemas.openxmlformats.org/officeDocument/2006/relationships/worksheet" Target="worksheets/sheet46.xml"/><Relationship Id="rId293" Type="http://schemas.openxmlformats.org/officeDocument/2006/relationships/worksheet" Target="worksheets/sheet293.xml"/><Relationship Id="rId307" Type="http://schemas.openxmlformats.org/officeDocument/2006/relationships/worksheet" Target="worksheets/sheet307.xml"/><Relationship Id="rId349" Type="http://schemas.openxmlformats.org/officeDocument/2006/relationships/worksheet" Target="worksheets/sheet349.xml"/><Relationship Id="rId514" Type="http://schemas.openxmlformats.org/officeDocument/2006/relationships/worksheet" Target="worksheets/sheet514.xml"/><Relationship Id="rId556" Type="http://schemas.openxmlformats.org/officeDocument/2006/relationships/worksheet" Target="worksheets/sheet556.xml"/><Relationship Id="rId721" Type="http://schemas.openxmlformats.org/officeDocument/2006/relationships/worksheet" Target="worksheets/sheet721.xml"/><Relationship Id="rId763" Type="http://schemas.openxmlformats.org/officeDocument/2006/relationships/worksheet" Target="worksheets/sheet763.xml"/><Relationship Id="rId1144" Type="http://schemas.openxmlformats.org/officeDocument/2006/relationships/worksheet" Target="worksheets/sheet1144.xml"/><Relationship Id="rId1186" Type="http://schemas.openxmlformats.org/officeDocument/2006/relationships/worksheet" Target="worksheets/sheet1186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3" Type="http://schemas.openxmlformats.org/officeDocument/2006/relationships/worksheet" Target="worksheets/sheet153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360" Type="http://schemas.openxmlformats.org/officeDocument/2006/relationships/worksheet" Target="worksheets/sheet360.xml"/><Relationship Id="rId416" Type="http://schemas.openxmlformats.org/officeDocument/2006/relationships/worksheet" Target="worksheets/sheet416.xml"/><Relationship Id="rId598" Type="http://schemas.openxmlformats.org/officeDocument/2006/relationships/worksheet" Target="worksheets/sheet598.xml"/><Relationship Id="rId819" Type="http://schemas.openxmlformats.org/officeDocument/2006/relationships/worksheet" Target="worksheets/sheet819.xml"/><Relationship Id="rId970" Type="http://schemas.openxmlformats.org/officeDocument/2006/relationships/worksheet" Target="worksheets/sheet970.xml"/><Relationship Id="rId1004" Type="http://schemas.openxmlformats.org/officeDocument/2006/relationships/worksheet" Target="worksheets/sheet1004.xml"/><Relationship Id="rId1046" Type="http://schemas.openxmlformats.org/officeDocument/2006/relationships/worksheet" Target="worksheets/sheet1046.xml"/><Relationship Id="rId1211" Type="http://schemas.openxmlformats.org/officeDocument/2006/relationships/worksheet" Target="worksheets/sheet1211.xml"/><Relationship Id="rId1253" Type="http://schemas.openxmlformats.org/officeDocument/2006/relationships/theme" Target="theme/theme1.xml"/><Relationship Id="rId220" Type="http://schemas.openxmlformats.org/officeDocument/2006/relationships/worksheet" Target="worksheets/sheet220.xml"/><Relationship Id="rId458" Type="http://schemas.openxmlformats.org/officeDocument/2006/relationships/worksheet" Target="worksheets/sheet458.xml"/><Relationship Id="rId623" Type="http://schemas.openxmlformats.org/officeDocument/2006/relationships/worksheet" Target="worksheets/sheet623.xml"/><Relationship Id="rId665" Type="http://schemas.openxmlformats.org/officeDocument/2006/relationships/worksheet" Target="worksheets/sheet665.xml"/><Relationship Id="rId830" Type="http://schemas.openxmlformats.org/officeDocument/2006/relationships/worksheet" Target="worksheets/sheet830.xml"/><Relationship Id="rId872" Type="http://schemas.openxmlformats.org/officeDocument/2006/relationships/worksheet" Target="worksheets/sheet872.xml"/><Relationship Id="rId928" Type="http://schemas.openxmlformats.org/officeDocument/2006/relationships/worksheet" Target="worksheets/sheet928.xml"/><Relationship Id="rId1088" Type="http://schemas.openxmlformats.org/officeDocument/2006/relationships/worksheet" Target="worksheets/sheet1088.xml"/><Relationship Id="rId15" Type="http://schemas.openxmlformats.org/officeDocument/2006/relationships/worksheet" Target="worksheets/sheet15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318" Type="http://schemas.openxmlformats.org/officeDocument/2006/relationships/worksheet" Target="worksheets/sheet318.xml"/><Relationship Id="rId525" Type="http://schemas.openxmlformats.org/officeDocument/2006/relationships/worksheet" Target="worksheets/sheet525.xml"/><Relationship Id="rId567" Type="http://schemas.openxmlformats.org/officeDocument/2006/relationships/worksheet" Target="worksheets/sheet567.xml"/><Relationship Id="rId732" Type="http://schemas.openxmlformats.org/officeDocument/2006/relationships/worksheet" Target="worksheets/sheet732.xml"/><Relationship Id="rId1113" Type="http://schemas.openxmlformats.org/officeDocument/2006/relationships/worksheet" Target="worksheets/sheet1113.xml"/><Relationship Id="rId1155" Type="http://schemas.openxmlformats.org/officeDocument/2006/relationships/worksheet" Target="worksheets/sheet1155.xml"/><Relationship Id="rId1197" Type="http://schemas.openxmlformats.org/officeDocument/2006/relationships/worksheet" Target="worksheets/sheet1197.xml"/><Relationship Id="rId99" Type="http://schemas.openxmlformats.org/officeDocument/2006/relationships/worksheet" Target="worksheets/sheet99.xml"/><Relationship Id="rId122" Type="http://schemas.openxmlformats.org/officeDocument/2006/relationships/worksheet" Target="worksheets/sheet122.xml"/><Relationship Id="rId164" Type="http://schemas.openxmlformats.org/officeDocument/2006/relationships/worksheet" Target="worksheets/sheet164.xml"/><Relationship Id="rId371" Type="http://schemas.openxmlformats.org/officeDocument/2006/relationships/worksheet" Target="worksheets/sheet371.xml"/><Relationship Id="rId774" Type="http://schemas.openxmlformats.org/officeDocument/2006/relationships/worksheet" Target="worksheets/sheet774.xml"/><Relationship Id="rId981" Type="http://schemas.openxmlformats.org/officeDocument/2006/relationships/worksheet" Target="worksheets/sheet981.xml"/><Relationship Id="rId1015" Type="http://schemas.openxmlformats.org/officeDocument/2006/relationships/worksheet" Target="worksheets/sheet1015.xml"/><Relationship Id="rId1057" Type="http://schemas.openxmlformats.org/officeDocument/2006/relationships/worksheet" Target="worksheets/sheet1057.xml"/><Relationship Id="rId1222" Type="http://schemas.openxmlformats.org/officeDocument/2006/relationships/worksheet" Target="worksheets/sheet1222.xml"/><Relationship Id="rId427" Type="http://schemas.openxmlformats.org/officeDocument/2006/relationships/worksheet" Target="worksheets/sheet427.xml"/><Relationship Id="rId469" Type="http://schemas.openxmlformats.org/officeDocument/2006/relationships/worksheet" Target="worksheets/sheet469.xml"/><Relationship Id="rId634" Type="http://schemas.openxmlformats.org/officeDocument/2006/relationships/worksheet" Target="worksheets/sheet634.xml"/><Relationship Id="rId676" Type="http://schemas.openxmlformats.org/officeDocument/2006/relationships/worksheet" Target="worksheets/sheet676.xml"/><Relationship Id="rId841" Type="http://schemas.openxmlformats.org/officeDocument/2006/relationships/worksheet" Target="worksheets/sheet841.xml"/><Relationship Id="rId883" Type="http://schemas.openxmlformats.org/officeDocument/2006/relationships/worksheet" Target="worksheets/sheet883.xml"/><Relationship Id="rId1099" Type="http://schemas.openxmlformats.org/officeDocument/2006/relationships/worksheet" Target="worksheets/sheet1099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73" Type="http://schemas.openxmlformats.org/officeDocument/2006/relationships/worksheet" Target="worksheets/sheet273.xml"/><Relationship Id="rId329" Type="http://schemas.openxmlformats.org/officeDocument/2006/relationships/worksheet" Target="worksheets/sheet329.xml"/><Relationship Id="rId480" Type="http://schemas.openxmlformats.org/officeDocument/2006/relationships/worksheet" Target="worksheets/sheet480.xml"/><Relationship Id="rId536" Type="http://schemas.openxmlformats.org/officeDocument/2006/relationships/worksheet" Target="worksheets/sheet536.xml"/><Relationship Id="rId701" Type="http://schemas.openxmlformats.org/officeDocument/2006/relationships/worksheet" Target="worksheets/sheet701.xml"/><Relationship Id="rId939" Type="http://schemas.openxmlformats.org/officeDocument/2006/relationships/worksheet" Target="worksheets/sheet939.xml"/><Relationship Id="rId1124" Type="http://schemas.openxmlformats.org/officeDocument/2006/relationships/worksheet" Target="worksheets/sheet1124.xml"/><Relationship Id="rId1166" Type="http://schemas.openxmlformats.org/officeDocument/2006/relationships/worksheet" Target="worksheets/sheet1166.xml"/><Relationship Id="rId68" Type="http://schemas.openxmlformats.org/officeDocument/2006/relationships/worksheet" Target="worksheets/sheet68.xml"/><Relationship Id="rId133" Type="http://schemas.openxmlformats.org/officeDocument/2006/relationships/worksheet" Target="worksheets/sheet133.xml"/><Relationship Id="rId175" Type="http://schemas.openxmlformats.org/officeDocument/2006/relationships/worksheet" Target="worksheets/sheet175.xml"/><Relationship Id="rId340" Type="http://schemas.openxmlformats.org/officeDocument/2006/relationships/worksheet" Target="worksheets/sheet340.xml"/><Relationship Id="rId578" Type="http://schemas.openxmlformats.org/officeDocument/2006/relationships/worksheet" Target="worksheets/sheet578.xml"/><Relationship Id="rId743" Type="http://schemas.openxmlformats.org/officeDocument/2006/relationships/worksheet" Target="worksheets/sheet743.xml"/><Relationship Id="rId785" Type="http://schemas.openxmlformats.org/officeDocument/2006/relationships/worksheet" Target="worksheets/sheet785.xml"/><Relationship Id="rId950" Type="http://schemas.openxmlformats.org/officeDocument/2006/relationships/worksheet" Target="worksheets/sheet950.xml"/><Relationship Id="rId992" Type="http://schemas.openxmlformats.org/officeDocument/2006/relationships/worksheet" Target="worksheets/sheet992.xml"/><Relationship Id="rId1026" Type="http://schemas.openxmlformats.org/officeDocument/2006/relationships/worksheet" Target="worksheets/sheet1026.xml"/><Relationship Id="rId200" Type="http://schemas.openxmlformats.org/officeDocument/2006/relationships/worksheet" Target="worksheets/sheet200.xml"/><Relationship Id="rId382" Type="http://schemas.openxmlformats.org/officeDocument/2006/relationships/worksheet" Target="worksheets/sheet382.xml"/><Relationship Id="rId438" Type="http://schemas.openxmlformats.org/officeDocument/2006/relationships/worksheet" Target="worksheets/sheet438.xml"/><Relationship Id="rId603" Type="http://schemas.openxmlformats.org/officeDocument/2006/relationships/worksheet" Target="worksheets/sheet603.xml"/><Relationship Id="rId645" Type="http://schemas.openxmlformats.org/officeDocument/2006/relationships/worksheet" Target="worksheets/sheet645.xml"/><Relationship Id="rId687" Type="http://schemas.openxmlformats.org/officeDocument/2006/relationships/worksheet" Target="worksheets/sheet687.xml"/><Relationship Id="rId810" Type="http://schemas.openxmlformats.org/officeDocument/2006/relationships/worksheet" Target="worksheets/sheet810.xml"/><Relationship Id="rId852" Type="http://schemas.openxmlformats.org/officeDocument/2006/relationships/worksheet" Target="worksheets/sheet852.xml"/><Relationship Id="rId908" Type="http://schemas.openxmlformats.org/officeDocument/2006/relationships/worksheet" Target="worksheets/sheet908.xml"/><Relationship Id="rId1068" Type="http://schemas.openxmlformats.org/officeDocument/2006/relationships/worksheet" Target="worksheets/sheet1068.xml"/><Relationship Id="rId1233" Type="http://schemas.openxmlformats.org/officeDocument/2006/relationships/worksheet" Target="worksheets/sheet1233.xml"/><Relationship Id="rId242" Type="http://schemas.openxmlformats.org/officeDocument/2006/relationships/worksheet" Target="worksheets/sheet242.xml"/><Relationship Id="rId284" Type="http://schemas.openxmlformats.org/officeDocument/2006/relationships/worksheet" Target="worksheets/sheet284.xml"/><Relationship Id="rId491" Type="http://schemas.openxmlformats.org/officeDocument/2006/relationships/worksheet" Target="worksheets/sheet491.xml"/><Relationship Id="rId505" Type="http://schemas.openxmlformats.org/officeDocument/2006/relationships/worksheet" Target="worksheets/sheet505.xml"/><Relationship Id="rId712" Type="http://schemas.openxmlformats.org/officeDocument/2006/relationships/worksheet" Target="worksheets/sheet712.xml"/><Relationship Id="rId894" Type="http://schemas.openxmlformats.org/officeDocument/2006/relationships/worksheet" Target="worksheets/sheet894.xml"/><Relationship Id="rId1135" Type="http://schemas.openxmlformats.org/officeDocument/2006/relationships/worksheet" Target="worksheets/sheet1135.xml"/><Relationship Id="rId1177" Type="http://schemas.openxmlformats.org/officeDocument/2006/relationships/worksheet" Target="worksheets/sheet1177.xml"/><Relationship Id="rId37" Type="http://schemas.openxmlformats.org/officeDocument/2006/relationships/worksheet" Target="worksheets/sheet37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44" Type="http://schemas.openxmlformats.org/officeDocument/2006/relationships/worksheet" Target="worksheets/sheet144.xml"/><Relationship Id="rId547" Type="http://schemas.openxmlformats.org/officeDocument/2006/relationships/worksheet" Target="worksheets/sheet547.xml"/><Relationship Id="rId589" Type="http://schemas.openxmlformats.org/officeDocument/2006/relationships/worksheet" Target="worksheets/sheet589.xml"/><Relationship Id="rId754" Type="http://schemas.openxmlformats.org/officeDocument/2006/relationships/worksheet" Target="worksheets/sheet754.xml"/><Relationship Id="rId796" Type="http://schemas.openxmlformats.org/officeDocument/2006/relationships/worksheet" Target="worksheets/sheet796.xml"/><Relationship Id="rId961" Type="http://schemas.openxmlformats.org/officeDocument/2006/relationships/worksheet" Target="worksheets/sheet961.xml"/><Relationship Id="rId1202" Type="http://schemas.openxmlformats.org/officeDocument/2006/relationships/worksheet" Target="worksheets/sheet1202.xml"/><Relationship Id="rId90" Type="http://schemas.openxmlformats.org/officeDocument/2006/relationships/worksheet" Target="worksheets/sheet90.xml"/><Relationship Id="rId186" Type="http://schemas.openxmlformats.org/officeDocument/2006/relationships/worksheet" Target="worksheets/sheet186.xml"/><Relationship Id="rId351" Type="http://schemas.openxmlformats.org/officeDocument/2006/relationships/worksheet" Target="worksheets/sheet351.xml"/><Relationship Id="rId393" Type="http://schemas.openxmlformats.org/officeDocument/2006/relationships/worksheet" Target="worksheets/sheet393.xml"/><Relationship Id="rId407" Type="http://schemas.openxmlformats.org/officeDocument/2006/relationships/worksheet" Target="worksheets/sheet407.xml"/><Relationship Id="rId449" Type="http://schemas.openxmlformats.org/officeDocument/2006/relationships/worksheet" Target="worksheets/sheet449.xml"/><Relationship Id="rId614" Type="http://schemas.openxmlformats.org/officeDocument/2006/relationships/worksheet" Target="worksheets/sheet614.xml"/><Relationship Id="rId656" Type="http://schemas.openxmlformats.org/officeDocument/2006/relationships/worksheet" Target="worksheets/sheet656.xml"/><Relationship Id="rId821" Type="http://schemas.openxmlformats.org/officeDocument/2006/relationships/worksheet" Target="worksheets/sheet821.xml"/><Relationship Id="rId863" Type="http://schemas.openxmlformats.org/officeDocument/2006/relationships/worksheet" Target="worksheets/sheet863.xml"/><Relationship Id="rId1037" Type="http://schemas.openxmlformats.org/officeDocument/2006/relationships/worksheet" Target="worksheets/sheet1037.xml"/><Relationship Id="rId1079" Type="http://schemas.openxmlformats.org/officeDocument/2006/relationships/worksheet" Target="worksheets/sheet1079.xml"/><Relationship Id="rId1244" Type="http://schemas.openxmlformats.org/officeDocument/2006/relationships/worksheet" Target="worksheets/sheet1244.xml"/><Relationship Id="rId211" Type="http://schemas.openxmlformats.org/officeDocument/2006/relationships/worksheet" Target="worksheets/sheet211.xml"/><Relationship Id="rId253" Type="http://schemas.openxmlformats.org/officeDocument/2006/relationships/worksheet" Target="worksheets/sheet253.xml"/><Relationship Id="rId295" Type="http://schemas.openxmlformats.org/officeDocument/2006/relationships/worksheet" Target="worksheets/sheet295.xml"/><Relationship Id="rId309" Type="http://schemas.openxmlformats.org/officeDocument/2006/relationships/worksheet" Target="worksheets/sheet309.xml"/><Relationship Id="rId460" Type="http://schemas.openxmlformats.org/officeDocument/2006/relationships/worksheet" Target="worksheets/sheet460.xml"/><Relationship Id="rId516" Type="http://schemas.openxmlformats.org/officeDocument/2006/relationships/worksheet" Target="worksheets/sheet516.xml"/><Relationship Id="rId698" Type="http://schemas.openxmlformats.org/officeDocument/2006/relationships/worksheet" Target="worksheets/sheet698.xml"/><Relationship Id="rId919" Type="http://schemas.openxmlformats.org/officeDocument/2006/relationships/worksheet" Target="worksheets/sheet919.xml"/><Relationship Id="rId1090" Type="http://schemas.openxmlformats.org/officeDocument/2006/relationships/worksheet" Target="worksheets/sheet1090.xml"/><Relationship Id="rId1104" Type="http://schemas.openxmlformats.org/officeDocument/2006/relationships/worksheet" Target="worksheets/sheet1104.xml"/><Relationship Id="rId1146" Type="http://schemas.openxmlformats.org/officeDocument/2006/relationships/worksheet" Target="worksheets/sheet1146.xml"/><Relationship Id="rId48" Type="http://schemas.openxmlformats.org/officeDocument/2006/relationships/worksheet" Target="worksheets/sheet48.xml"/><Relationship Id="rId113" Type="http://schemas.openxmlformats.org/officeDocument/2006/relationships/worksheet" Target="worksheets/sheet113.xml"/><Relationship Id="rId320" Type="http://schemas.openxmlformats.org/officeDocument/2006/relationships/worksheet" Target="worksheets/sheet320.xml"/><Relationship Id="rId558" Type="http://schemas.openxmlformats.org/officeDocument/2006/relationships/worksheet" Target="worksheets/sheet558.xml"/><Relationship Id="rId723" Type="http://schemas.openxmlformats.org/officeDocument/2006/relationships/worksheet" Target="worksheets/sheet723.xml"/><Relationship Id="rId765" Type="http://schemas.openxmlformats.org/officeDocument/2006/relationships/worksheet" Target="worksheets/sheet765.xml"/><Relationship Id="rId930" Type="http://schemas.openxmlformats.org/officeDocument/2006/relationships/worksheet" Target="worksheets/sheet930.xml"/><Relationship Id="rId972" Type="http://schemas.openxmlformats.org/officeDocument/2006/relationships/worksheet" Target="worksheets/sheet972.xml"/><Relationship Id="rId1006" Type="http://schemas.openxmlformats.org/officeDocument/2006/relationships/worksheet" Target="worksheets/sheet1006.xml"/><Relationship Id="rId1188" Type="http://schemas.openxmlformats.org/officeDocument/2006/relationships/worksheet" Target="worksheets/sheet1188.xml"/><Relationship Id="rId155" Type="http://schemas.openxmlformats.org/officeDocument/2006/relationships/worksheet" Target="worksheets/sheet155.xml"/><Relationship Id="rId197" Type="http://schemas.openxmlformats.org/officeDocument/2006/relationships/worksheet" Target="worksheets/sheet197.xml"/><Relationship Id="rId362" Type="http://schemas.openxmlformats.org/officeDocument/2006/relationships/worksheet" Target="worksheets/sheet362.xml"/><Relationship Id="rId418" Type="http://schemas.openxmlformats.org/officeDocument/2006/relationships/worksheet" Target="worksheets/sheet418.xml"/><Relationship Id="rId625" Type="http://schemas.openxmlformats.org/officeDocument/2006/relationships/worksheet" Target="worksheets/sheet625.xml"/><Relationship Id="rId832" Type="http://schemas.openxmlformats.org/officeDocument/2006/relationships/worksheet" Target="worksheets/sheet832.xml"/><Relationship Id="rId1048" Type="http://schemas.openxmlformats.org/officeDocument/2006/relationships/worksheet" Target="worksheets/sheet1048.xml"/><Relationship Id="rId1213" Type="http://schemas.openxmlformats.org/officeDocument/2006/relationships/worksheet" Target="worksheets/sheet1213.xml"/><Relationship Id="rId1255" Type="http://schemas.openxmlformats.org/officeDocument/2006/relationships/sharedStrings" Target="sharedStrings.xml"/><Relationship Id="rId222" Type="http://schemas.openxmlformats.org/officeDocument/2006/relationships/worksheet" Target="worksheets/sheet222.xml"/><Relationship Id="rId264" Type="http://schemas.openxmlformats.org/officeDocument/2006/relationships/worksheet" Target="worksheets/sheet264.xml"/><Relationship Id="rId471" Type="http://schemas.openxmlformats.org/officeDocument/2006/relationships/worksheet" Target="worksheets/sheet471.xml"/><Relationship Id="rId667" Type="http://schemas.openxmlformats.org/officeDocument/2006/relationships/worksheet" Target="worksheets/sheet667.xml"/><Relationship Id="rId874" Type="http://schemas.openxmlformats.org/officeDocument/2006/relationships/worksheet" Target="worksheets/sheet874.xml"/><Relationship Id="rId1115" Type="http://schemas.openxmlformats.org/officeDocument/2006/relationships/worksheet" Target="worksheets/sheet1115.xml"/><Relationship Id="rId17" Type="http://schemas.openxmlformats.org/officeDocument/2006/relationships/worksheet" Target="worksheets/sheet17.xml"/><Relationship Id="rId59" Type="http://schemas.openxmlformats.org/officeDocument/2006/relationships/worksheet" Target="worksheets/sheet59.xml"/><Relationship Id="rId124" Type="http://schemas.openxmlformats.org/officeDocument/2006/relationships/worksheet" Target="worksheets/sheet124.xml"/><Relationship Id="rId527" Type="http://schemas.openxmlformats.org/officeDocument/2006/relationships/worksheet" Target="worksheets/sheet527.xml"/><Relationship Id="rId569" Type="http://schemas.openxmlformats.org/officeDocument/2006/relationships/worksheet" Target="worksheets/sheet569.xml"/><Relationship Id="rId734" Type="http://schemas.openxmlformats.org/officeDocument/2006/relationships/worksheet" Target="worksheets/sheet734.xml"/><Relationship Id="rId776" Type="http://schemas.openxmlformats.org/officeDocument/2006/relationships/worksheet" Target="worksheets/sheet776.xml"/><Relationship Id="rId941" Type="http://schemas.openxmlformats.org/officeDocument/2006/relationships/worksheet" Target="worksheets/sheet941.xml"/><Relationship Id="rId983" Type="http://schemas.openxmlformats.org/officeDocument/2006/relationships/worksheet" Target="worksheets/sheet983.xml"/><Relationship Id="rId1157" Type="http://schemas.openxmlformats.org/officeDocument/2006/relationships/worksheet" Target="worksheets/sheet1157.xml"/><Relationship Id="rId1199" Type="http://schemas.openxmlformats.org/officeDocument/2006/relationships/worksheet" Target="worksheets/sheet1199.xml"/><Relationship Id="rId70" Type="http://schemas.openxmlformats.org/officeDocument/2006/relationships/worksheet" Target="worksheets/sheet70.xml"/><Relationship Id="rId166" Type="http://schemas.openxmlformats.org/officeDocument/2006/relationships/worksheet" Target="worksheets/sheet166.xml"/><Relationship Id="rId331" Type="http://schemas.openxmlformats.org/officeDocument/2006/relationships/worksheet" Target="worksheets/sheet331.xml"/><Relationship Id="rId373" Type="http://schemas.openxmlformats.org/officeDocument/2006/relationships/worksheet" Target="worksheets/sheet373.xml"/><Relationship Id="rId429" Type="http://schemas.openxmlformats.org/officeDocument/2006/relationships/worksheet" Target="worksheets/sheet429.xml"/><Relationship Id="rId580" Type="http://schemas.openxmlformats.org/officeDocument/2006/relationships/worksheet" Target="worksheets/sheet580.xml"/><Relationship Id="rId636" Type="http://schemas.openxmlformats.org/officeDocument/2006/relationships/worksheet" Target="worksheets/sheet636.xml"/><Relationship Id="rId801" Type="http://schemas.openxmlformats.org/officeDocument/2006/relationships/worksheet" Target="worksheets/sheet801.xml"/><Relationship Id="rId1017" Type="http://schemas.openxmlformats.org/officeDocument/2006/relationships/worksheet" Target="worksheets/sheet1017.xml"/><Relationship Id="rId1059" Type="http://schemas.openxmlformats.org/officeDocument/2006/relationships/worksheet" Target="worksheets/sheet1059.xml"/><Relationship Id="rId1224" Type="http://schemas.openxmlformats.org/officeDocument/2006/relationships/worksheet" Target="worksheets/sheet1224.xml"/><Relationship Id="rId1" Type="http://schemas.openxmlformats.org/officeDocument/2006/relationships/worksheet" Target="worksheets/sheet1.xml"/><Relationship Id="rId233" Type="http://schemas.openxmlformats.org/officeDocument/2006/relationships/worksheet" Target="worksheets/sheet233.xml"/><Relationship Id="rId440" Type="http://schemas.openxmlformats.org/officeDocument/2006/relationships/worksheet" Target="worksheets/sheet440.xml"/><Relationship Id="rId678" Type="http://schemas.openxmlformats.org/officeDocument/2006/relationships/worksheet" Target="worksheets/sheet678.xml"/><Relationship Id="rId843" Type="http://schemas.openxmlformats.org/officeDocument/2006/relationships/worksheet" Target="worksheets/sheet843.xml"/><Relationship Id="rId885" Type="http://schemas.openxmlformats.org/officeDocument/2006/relationships/worksheet" Target="worksheets/sheet885.xml"/><Relationship Id="rId1070" Type="http://schemas.openxmlformats.org/officeDocument/2006/relationships/worksheet" Target="worksheets/sheet1070.xml"/><Relationship Id="rId1126" Type="http://schemas.openxmlformats.org/officeDocument/2006/relationships/worksheet" Target="worksheets/sheet1126.xml"/><Relationship Id="rId28" Type="http://schemas.openxmlformats.org/officeDocument/2006/relationships/worksheet" Target="worksheets/sheet28.xml"/><Relationship Id="rId275" Type="http://schemas.openxmlformats.org/officeDocument/2006/relationships/worksheet" Target="worksheets/sheet275.xml"/><Relationship Id="rId300" Type="http://schemas.openxmlformats.org/officeDocument/2006/relationships/worksheet" Target="worksheets/sheet300.xml"/><Relationship Id="rId482" Type="http://schemas.openxmlformats.org/officeDocument/2006/relationships/worksheet" Target="worksheets/sheet482.xml"/><Relationship Id="rId538" Type="http://schemas.openxmlformats.org/officeDocument/2006/relationships/worksheet" Target="worksheets/sheet538.xml"/><Relationship Id="rId703" Type="http://schemas.openxmlformats.org/officeDocument/2006/relationships/worksheet" Target="worksheets/sheet703.xml"/><Relationship Id="rId745" Type="http://schemas.openxmlformats.org/officeDocument/2006/relationships/worksheet" Target="worksheets/sheet745.xml"/><Relationship Id="rId910" Type="http://schemas.openxmlformats.org/officeDocument/2006/relationships/worksheet" Target="worksheets/sheet910.xml"/><Relationship Id="rId952" Type="http://schemas.openxmlformats.org/officeDocument/2006/relationships/worksheet" Target="worksheets/sheet952.xml"/><Relationship Id="rId1168" Type="http://schemas.openxmlformats.org/officeDocument/2006/relationships/worksheet" Target="worksheets/sheet1168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77" Type="http://schemas.openxmlformats.org/officeDocument/2006/relationships/worksheet" Target="worksheets/sheet177.xml"/><Relationship Id="rId342" Type="http://schemas.openxmlformats.org/officeDocument/2006/relationships/worksheet" Target="worksheets/sheet342.xml"/><Relationship Id="rId384" Type="http://schemas.openxmlformats.org/officeDocument/2006/relationships/worksheet" Target="worksheets/sheet384.xml"/><Relationship Id="rId591" Type="http://schemas.openxmlformats.org/officeDocument/2006/relationships/worksheet" Target="worksheets/sheet591.xml"/><Relationship Id="rId605" Type="http://schemas.openxmlformats.org/officeDocument/2006/relationships/worksheet" Target="worksheets/sheet605.xml"/><Relationship Id="rId787" Type="http://schemas.openxmlformats.org/officeDocument/2006/relationships/worksheet" Target="worksheets/sheet787.xml"/><Relationship Id="rId812" Type="http://schemas.openxmlformats.org/officeDocument/2006/relationships/worksheet" Target="worksheets/sheet812.xml"/><Relationship Id="rId994" Type="http://schemas.openxmlformats.org/officeDocument/2006/relationships/worksheet" Target="worksheets/sheet994.xml"/><Relationship Id="rId1028" Type="http://schemas.openxmlformats.org/officeDocument/2006/relationships/worksheet" Target="worksheets/sheet1028.xml"/><Relationship Id="rId1235" Type="http://schemas.openxmlformats.org/officeDocument/2006/relationships/worksheet" Target="worksheets/sheet1235.xml"/><Relationship Id="rId202" Type="http://schemas.openxmlformats.org/officeDocument/2006/relationships/worksheet" Target="worksheets/sheet202.xml"/><Relationship Id="rId244" Type="http://schemas.openxmlformats.org/officeDocument/2006/relationships/worksheet" Target="worksheets/sheet244.xml"/><Relationship Id="rId647" Type="http://schemas.openxmlformats.org/officeDocument/2006/relationships/worksheet" Target="worksheets/sheet647.xml"/><Relationship Id="rId689" Type="http://schemas.openxmlformats.org/officeDocument/2006/relationships/worksheet" Target="worksheets/sheet689.xml"/><Relationship Id="rId854" Type="http://schemas.openxmlformats.org/officeDocument/2006/relationships/worksheet" Target="worksheets/sheet854.xml"/><Relationship Id="rId896" Type="http://schemas.openxmlformats.org/officeDocument/2006/relationships/worksheet" Target="worksheets/sheet896.xml"/><Relationship Id="rId1081" Type="http://schemas.openxmlformats.org/officeDocument/2006/relationships/worksheet" Target="worksheets/sheet1081.xml"/><Relationship Id="rId39" Type="http://schemas.openxmlformats.org/officeDocument/2006/relationships/worksheet" Target="worksheets/sheet39.xml"/><Relationship Id="rId286" Type="http://schemas.openxmlformats.org/officeDocument/2006/relationships/worksheet" Target="worksheets/sheet286.xml"/><Relationship Id="rId451" Type="http://schemas.openxmlformats.org/officeDocument/2006/relationships/worksheet" Target="worksheets/sheet451.xml"/><Relationship Id="rId493" Type="http://schemas.openxmlformats.org/officeDocument/2006/relationships/worksheet" Target="worksheets/sheet493.xml"/><Relationship Id="rId507" Type="http://schemas.openxmlformats.org/officeDocument/2006/relationships/worksheet" Target="worksheets/sheet507.xml"/><Relationship Id="rId549" Type="http://schemas.openxmlformats.org/officeDocument/2006/relationships/worksheet" Target="worksheets/sheet549.xml"/><Relationship Id="rId714" Type="http://schemas.openxmlformats.org/officeDocument/2006/relationships/worksheet" Target="worksheets/sheet714.xml"/><Relationship Id="rId756" Type="http://schemas.openxmlformats.org/officeDocument/2006/relationships/worksheet" Target="worksheets/sheet756.xml"/><Relationship Id="rId921" Type="http://schemas.openxmlformats.org/officeDocument/2006/relationships/worksheet" Target="worksheets/sheet921.xml"/><Relationship Id="rId1137" Type="http://schemas.openxmlformats.org/officeDocument/2006/relationships/worksheet" Target="worksheets/sheet1137.xml"/><Relationship Id="rId1179" Type="http://schemas.openxmlformats.org/officeDocument/2006/relationships/worksheet" Target="worksheets/sheet117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46" Type="http://schemas.openxmlformats.org/officeDocument/2006/relationships/worksheet" Target="worksheets/sheet146.xml"/><Relationship Id="rId188" Type="http://schemas.openxmlformats.org/officeDocument/2006/relationships/worksheet" Target="worksheets/sheet188.xml"/><Relationship Id="rId311" Type="http://schemas.openxmlformats.org/officeDocument/2006/relationships/worksheet" Target="worksheets/sheet311.xml"/><Relationship Id="rId353" Type="http://schemas.openxmlformats.org/officeDocument/2006/relationships/worksheet" Target="worksheets/sheet353.xml"/><Relationship Id="rId395" Type="http://schemas.openxmlformats.org/officeDocument/2006/relationships/worksheet" Target="worksheets/sheet395.xml"/><Relationship Id="rId409" Type="http://schemas.openxmlformats.org/officeDocument/2006/relationships/worksheet" Target="worksheets/sheet409.xml"/><Relationship Id="rId560" Type="http://schemas.openxmlformats.org/officeDocument/2006/relationships/worksheet" Target="worksheets/sheet560.xml"/><Relationship Id="rId798" Type="http://schemas.openxmlformats.org/officeDocument/2006/relationships/worksheet" Target="worksheets/sheet798.xml"/><Relationship Id="rId963" Type="http://schemas.openxmlformats.org/officeDocument/2006/relationships/worksheet" Target="worksheets/sheet963.xml"/><Relationship Id="rId1039" Type="http://schemas.openxmlformats.org/officeDocument/2006/relationships/worksheet" Target="worksheets/sheet1039.xml"/><Relationship Id="rId1190" Type="http://schemas.openxmlformats.org/officeDocument/2006/relationships/worksheet" Target="worksheets/sheet1190.xml"/><Relationship Id="rId1204" Type="http://schemas.openxmlformats.org/officeDocument/2006/relationships/worksheet" Target="worksheets/sheet1204.xml"/><Relationship Id="rId1246" Type="http://schemas.openxmlformats.org/officeDocument/2006/relationships/worksheet" Target="worksheets/sheet1246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420" Type="http://schemas.openxmlformats.org/officeDocument/2006/relationships/worksheet" Target="worksheets/sheet420.xml"/><Relationship Id="rId616" Type="http://schemas.openxmlformats.org/officeDocument/2006/relationships/worksheet" Target="worksheets/sheet616.xml"/><Relationship Id="rId658" Type="http://schemas.openxmlformats.org/officeDocument/2006/relationships/worksheet" Target="worksheets/sheet658.xml"/><Relationship Id="rId823" Type="http://schemas.openxmlformats.org/officeDocument/2006/relationships/worksheet" Target="worksheets/sheet823.xml"/><Relationship Id="rId865" Type="http://schemas.openxmlformats.org/officeDocument/2006/relationships/worksheet" Target="worksheets/sheet865.xml"/><Relationship Id="rId1050" Type="http://schemas.openxmlformats.org/officeDocument/2006/relationships/worksheet" Target="worksheets/sheet1050.xml"/><Relationship Id="rId255" Type="http://schemas.openxmlformats.org/officeDocument/2006/relationships/worksheet" Target="worksheets/sheet255.xml"/><Relationship Id="rId297" Type="http://schemas.openxmlformats.org/officeDocument/2006/relationships/worksheet" Target="worksheets/sheet297.xml"/><Relationship Id="rId462" Type="http://schemas.openxmlformats.org/officeDocument/2006/relationships/worksheet" Target="worksheets/sheet462.xml"/><Relationship Id="rId518" Type="http://schemas.openxmlformats.org/officeDocument/2006/relationships/worksheet" Target="worksheets/sheet518.xml"/><Relationship Id="rId725" Type="http://schemas.openxmlformats.org/officeDocument/2006/relationships/worksheet" Target="worksheets/sheet725.xml"/><Relationship Id="rId932" Type="http://schemas.openxmlformats.org/officeDocument/2006/relationships/worksheet" Target="worksheets/sheet932.xml"/><Relationship Id="rId1092" Type="http://schemas.openxmlformats.org/officeDocument/2006/relationships/worksheet" Target="worksheets/sheet1092.xml"/><Relationship Id="rId1106" Type="http://schemas.openxmlformats.org/officeDocument/2006/relationships/worksheet" Target="worksheets/sheet1106.xml"/><Relationship Id="rId1148" Type="http://schemas.openxmlformats.org/officeDocument/2006/relationships/worksheet" Target="worksheets/sheet1148.xml"/><Relationship Id="rId115" Type="http://schemas.openxmlformats.org/officeDocument/2006/relationships/worksheet" Target="worksheets/sheet115.xml"/><Relationship Id="rId157" Type="http://schemas.openxmlformats.org/officeDocument/2006/relationships/worksheet" Target="worksheets/sheet157.xml"/><Relationship Id="rId322" Type="http://schemas.openxmlformats.org/officeDocument/2006/relationships/worksheet" Target="worksheets/sheet322.xml"/><Relationship Id="rId364" Type="http://schemas.openxmlformats.org/officeDocument/2006/relationships/worksheet" Target="worksheets/sheet364.xml"/><Relationship Id="rId767" Type="http://schemas.openxmlformats.org/officeDocument/2006/relationships/worksheet" Target="worksheets/sheet767.xml"/><Relationship Id="rId974" Type="http://schemas.openxmlformats.org/officeDocument/2006/relationships/worksheet" Target="worksheets/sheet974.xml"/><Relationship Id="rId1008" Type="http://schemas.openxmlformats.org/officeDocument/2006/relationships/worksheet" Target="worksheets/sheet1008.xml"/><Relationship Id="rId1215" Type="http://schemas.openxmlformats.org/officeDocument/2006/relationships/worksheet" Target="worksheets/sheet1215.xml"/><Relationship Id="rId61" Type="http://schemas.openxmlformats.org/officeDocument/2006/relationships/worksheet" Target="worksheets/sheet61.xml"/><Relationship Id="rId199" Type="http://schemas.openxmlformats.org/officeDocument/2006/relationships/worksheet" Target="worksheets/sheet199.xml"/><Relationship Id="rId571" Type="http://schemas.openxmlformats.org/officeDocument/2006/relationships/worksheet" Target="worksheets/sheet571.xml"/><Relationship Id="rId627" Type="http://schemas.openxmlformats.org/officeDocument/2006/relationships/worksheet" Target="worksheets/sheet627.xml"/><Relationship Id="rId669" Type="http://schemas.openxmlformats.org/officeDocument/2006/relationships/worksheet" Target="worksheets/sheet669.xml"/><Relationship Id="rId834" Type="http://schemas.openxmlformats.org/officeDocument/2006/relationships/worksheet" Target="worksheets/sheet834.xml"/><Relationship Id="rId876" Type="http://schemas.openxmlformats.org/officeDocument/2006/relationships/worksheet" Target="worksheets/sheet876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66" Type="http://schemas.openxmlformats.org/officeDocument/2006/relationships/worksheet" Target="worksheets/sheet266.xml"/><Relationship Id="rId431" Type="http://schemas.openxmlformats.org/officeDocument/2006/relationships/worksheet" Target="worksheets/sheet431.xml"/><Relationship Id="rId473" Type="http://schemas.openxmlformats.org/officeDocument/2006/relationships/worksheet" Target="worksheets/sheet473.xml"/><Relationship Id="rId529" Type="http://schemas.openxmlformats.org/officeDocument/2006/relationships/worksheet" Target="worksheets/sheet529.xml"/><Relationship Id="rId680" Type="http://schemas.openxmlformats.org/officeDocument/2006/relationships/worksheet" Target="worksheets/sheet680.xml"/><Relationship Id="rId736" Type="http://schemas.openxmlformats.org/officeDocument/2006/relationships/worksheet" Target="worksheets/sheet736.xml"/><Relationship Id="rId901" Type="http://schemas.openxmlformats.org/officeDocument/2006/relationships/worksheet" Target="worksheets/sheet901.xml"/><Relationship Id="rId1061" Type="http://schemas.openxmlformats.org/officeDocument/2006/relationships/worksheet" Target="worksheets/sheet1061.xml"/><Relationship Id="rId1117" Type="http://schemas.openxmlformats.org/officeDocument/2006/relationships/worksheet" Target="worksheets/sheet1117.xml"/><Relationship Id="rId1159" Type="http://schemas.openxmlformats.org/officeDocument/2006/relationships/worksheet" Target="worksheets/sheet1159.xml"/><Relationship Id="rId30" Type="http://schemas.openxmlformats.org/officeDocument/2006/relationships/worksheet" Target="worksheets/sheet30.xml"/><Relationship Id="rId126" Type="http://schemas.openxmlformats.org/officeDocument/2006/relationships/worksheet" Target="worksheets/sheet126.xml"/><Relationship Id="rId168" Type="http://schemas.openxmlformats.org/officeDocument/2006/relationships/worksheet" Target="worksheets/sheet168.xml"/><Relationship Id="rId333" Type="http://schemas.openxmlformats.org/officeDocument/2006/relationships/worksheet" Target="worksheets/sheet333.xml"/><Relationship Id="rId540" Type="http://schemas.openxmlformats.org/officeDocument/2006/relationships/worksheet" Target="worksheets/sheet540.xml"/><Relationship Id="rId778" Type="http://schemas.openxmlformats.org/officeDocument/2006/relationships/worksheet" Target="worksheets/sheet778.xml"/><Relationship Id="rId943" Type="http://schemas.openxmlformats.org/officeDocument/2006/relationships/worksheet" Target="worksheets/sheet943.xml"/><Relationship Id="rId985" Type="http://schemas.openxmlformats.org/officeDocument/2006/relationships/worksheet" Target="worksheets/sheet985.xml"/><Relationship Id="rId1019" Type="http://schemas.openxmlformats.org/officeDocument/2006/relationships/worksheet" Target="worksheets/sheet1019.xml"/><Relationship Id="rId1170" Type="http://schemas.openxmlformats.org/officeDocument/2006/relationships/worksheet" Target="worksheets/sheet1170.xml"/><Relationship Id="rId72" Type="http://schemas.openxmlformats.org/officeDocument/2006/relationships/worksheet" Target="worksheets/sheet72.xml"/><Relationship Id="rId375" Type="http://schemas.openxmlformats.org/officeDocument/2006/relationships/worksheet" Target="worksheets/sheet375.xml"/><Relationship Id="rId582" Type="http://schemas.openxmlformats.org/officeDocument/2006/relationships/worksheet" Target="worksheets/sheet582.xml"/><Relationship Id="rId638" Type="http://schemas.openxmlformats.org/officeDocument/2006/relationships/worksheet" Target="worksheets/sheet638.xml"/><Relationship Id="rId803" Type="http://schemas.openxmlformats.org/officeDocument/2006/relationships/worksheet" Target="worksheets/sheet803.xml"/><Relationship Id="rId845" Type="http://schemas.openxmlformats.org/officeDocument/2006/relationships/worksheet" Target="worksheets/sheet845.xml"/><Relationship Id="rId1030" Type="http://schemas.openxmlformats.org/officeDocument/2006/relationships/worksheet" Target="worksheets/sheet1030.xml"/><Relationship Id="rId1226" Type="http://schemas.openxmlformats.org/officeDocument/2006/relationships/worksheet" Target="worksheets/sheet1226.xml"/><Relationship Id="rId3" Type="http://schemas.openxmlformats.org/officeDocument/2006/relationships/worksheet" Target="worksheets/sheet3.xml"/><Relationship Id="rId235" Type="http://schemas.openxmlformats.org/officeDocument/2006/relationships/worksheet" Target="worksheets/sheet235.xml"/><Relationship Id="rId277" Type="http://schemas.openxmlformats.org/officeDocument/2006/relationships/worksheet" Target="worksheets/sheet277.xml"/><Relationship Id="rId400" Type="http://schemas.openxmlformats.org/officeDocument/2006/relationships/worksheet" Target="worksheets/sheet400.xml"/><Relationship Id="rId442" Type="http://schemas.openxmlformats.org/officeDocument/2006/relationships/worksheet" Target="worksheets/sheet442.xml"/><Relationship Id="rId484" Type="http://schemas.openxmlformats.org/officeDocument/2006/relationships/worksheet" Target="worksheets/sheet484.xml"/><Relationship Id="rId705" Type="http://schemas.openxmlformats.org/officeDocument/2006/relationships/worksheet" Target="worksheets/sheet705.xml"/><Relationship Id="rId887" Type="http://schemas.openxmlformats.org/officeDocument/2006/relationships/worksheet" Target="worksheets/sheet887.xml"/><Relationship Id="rId1072" Type="http://schemas.openxmlformats.org/officeDocument/2006/relationships/worksheet" Target="worksheets/sheet1072.xml"/><Relationship Id="rId1128" Type="http://schemas.openxmlformats.org/officeDocument/2006/relationships/worksheet" Target="worksheets/sheet1128.xml"/><Relationship Id="rId137" Type="http://schemas.openxmlformats.org/officeDocument/2006/relationships/worksheet" Target="worksheets/sheet137.xml"/><Relationship Id="rId302" Type="http://schemas.openxmlformats.org/officeDocument/2006/relationships/worksheet" Target="worksheets/sheet302.xml"/><Relationship Id="rId344" Type="http://schemas.openxmlformats.org/officeDocument/2006/relationships/worksheet" Target="worksheets/sheet344.xml"/><Relationship Id="rId691" Type="http://schemas.openxmlformats.org/officeDocument/2006/relationships/worksheet" Target="worksheets/sheet691.xml"/><Relationship Id="rId747" Type="http://schemas.openxmlformats.org/officeDocument/2006/relationships/worksheet" Target="worksheets/sheet747.xml"/><Relationship Id="rId789" Type="http://schemas.openxmlformats.org/officeDocument/2006/relationships/worksheet" Target="worksheets/sheet789.xml"/><Relationship Id="rId912" Type="http://schemas.openxmlformats.org/officeDocument/2006/relationships/worksheet" Target="worksheets/sheet912.xml"/><Relationship Id="rId954" Type="http://schemas.openxmlformats.org/officeDocument/2006/relationships/worksheet" Target="worksheets/sheet954.xml"/><Relationship Id="rId996" Type="http://schemas.openxmlformats.org/officeDocument/2006/relationships/worksheet" Target="worksheets/sheet996.xml"/><Relationship Id="rId41" Type="http://schemas.openxmlformats.org/officeDocument/2006/relationships/worksheet" Target="worksheets/sheet41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386" Type="http://schemas.openxmlformats.org/officeDocument/2006/relationships/worksheet" Target="worksheets/sheet386.xml"/><Relationship Id="rId551" Type="http://schemas.openxmlformats.org/officeDocument/2006/relationships/worksheet" Target="worksheets/sheet551.xml"/><Relationship Id="rId593" Type="http://schemas.openxmlformats.org/officeDocument/2006/relationships/worksheet" Target="worksheets/sheet593.xml"/><Relationship Id="rId607" Type="http://schemas.openxmlformats.org/officeDocument/2006/relationships/worksheet" Target="worksheets/sheet607.xml"/><Relationship Id="rId649" Type="http://schemas.openxmlformats.org/officeDocument/2006/relationships/worksheet" Target="worksheets/sheet649.xml"/><Relationship Id="rId814" Type="http://schemas.openxmlformats.org/officeDocument/2006/relationships/worksheet" Target="worksheets/sheet814.xml"/><Relationship Id="rId856" Type="http://schemas.openxmlformats.org/officeDocument/2006/relationships/worksheet" Target="worksheets/sheet856.xml"/><Relationship Id="rId1181" Type="http://schemas.openxmlformats.org/officeDocument/2006/relationships/worksheet" Target="worksheets/sheet1181.xml"/><Relationship Id="rId1237" Type="http://schemas.openxmlformats.org/officeDocument/2006/relationships/worksheet" Target="worksheets/sheet1237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46" Type="http://schemas.openxmlformats.org/officeDocument/2006/relationships/worksheet" Target="worksheets/sheet246.xml"/><Relationship Id="rId288" Type="http://schemas.openxmlformats.org/officeDocument/2006/relationships/worksheet" Target="worksheets/sheet288.xml"/><Relationship Id="rId411" Type="http://schemas.openxmlformats.org/officeDocument/2006/relationships/worksheet" Target="worksheets/sheet411.xml"/><Relationship Id="rId453" Type="http://schemas.openxmlformats.org/officeDocument/2006/relationships/worksheet" Target="worksheets/sheet453.xml"/><Relationship Id="rId509" Type="http://schemas.openxmlformats.org/officeDocument/2006/relationships/worksheet" Target="worksheets/sheet509.xml"/><Relationship Id="rId660" Type="http://schemas.openxmlformats.org/officeDocument/2006/relationships/worksheet" Target="worksheets/sheet660.xml"/><Relationship Id="rId898" Type="http://schemas.openxmlformats.org/officeDocument/2006/relationships/worksheet" Target="worksheets/sheet898.xml"/><Relationship Id="rId1041" Type="http://schemas.openxmlformats.org/officeDocument/2006/relationships/worksheet" Target="worksheets/sheet1041.xml"/><Relationship Id="rId1083" Type="http://schemas.openxmlformats.org/officeDocument/2006/relationships/worksheet" Target="worksheets/sheet1083.xml"/><Relationship Id="rId1139" Type="http://schemas.openxmlformats.org/officeDocument/2006/relationships/worksheet" Target="worksheets/sheet1139.xml"/><Relationship Id="rId106" Type="http://schemas.openxmlformats.org/officeDocument/2006/relationships/worksheet" Target="worksheets/sheet106.xml"/><Relationship Id="rId313" Type="http://schemas.openxmlformats.org/officeDocument/2006/relationships/worksheet" Target="worksheets/sheet313.xml"/><Relationship Id="rId495" Type="http://schemas.openxmlformats.org/officeDocument/2006/relationships/worksheet" Target="worksheets/sheet495.xml"/><Relationship Id="rId716" Type="http://schemas.openxmlformats.org/officeDocument/2006/relationships/worksheet" Target="worksheets/sheet716.xml"/><Relationship Id="rId758" Type="http://schemas.openxmlformats.org/officeDocument/2006/relationships/worksheet" Target="worksheets/sheet758.xml"/><Relationship Id="rId923" Type="http://schemas.openxmlformats.org/officeDocument/2006/relationships/worksheet" Target="worksheets/sheet923.xml"/><Relationship Id="rId965" Type="http://schemas.openxmlformats.org/officeDocument/2006/relationships/worksheet" Target="worksheets/sheet965.xml"/><Relationship Id="rId1150" Type="http://schemas.openxmlformats.org/officeDocument/2006/relationships/worksheet" Target="worksheets/sheet1150.xml"/><Relationship Id="rId10" Type="http://schemas.openxmlformats.org/officeDocument/2006/relationships/worksheet" Target="worksheets/sheet10.xml"/><Relationship Id="rId52" Type="http://schemas.openxmlformats.org/officeDocument/2006/relationships/worksheet" Target="worksheets/sheet52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355" Type="http://schemas.openxmlformats.org/officeDocument/2006/relationships/worksheet" Target="worksheets/sheet355.xml"/><Relationship Id="rId397" Type="http://schemas.openxmlformats.org/officeDocument/2006/relationships/worksheet" Target="worksheets/sheet397.xml"/><Relationship Id="rId520" Type="http://schemas.openxmlformats.org/officeDocument/2006/relationships/worksheet" Target="worksheets/sheet520.xml"/><Relationship Id="rId562" Type="http://schemas.openxmlformats.org/officeDocument/2006/relationships/worksheet" Target="worksheets/sheet562.xml"/><Relationship Id="rId618" Type="http://schemas.openxmlformats.org/officeDocument/2006/relationships/worksheet" Target="worksheets/sheet618.xml"/><Relationship Id="rId825" Type="http://schemas.openxmlformats.org/officeDocument/2006/relationships/worksheet" Target="worksheets/sheet825.xml"/><Relationship Id="rId1192" Type="http://schemas.openxmlformats.org/officeDocument/2006/relationships/worksheet" Target="worksheets/sheet1192.xml"/><Relationship Id="rId1206" Type="http://schemas.openxmlformats.org/officeDocument/2006/relationships/worksheet" Target="worksheets/sheet1206.xml"/><Relationship Id="rId1248" Type="http://schemas.openxmlformats.org/officeDocument/2006/relationships/worksheet" Target="worksheets/sheet1248.xml"/><Relationship Id="rId215" Type="http://schemas.openxmlformats.org/officeDocument/2006/relationships/worksheet" Target="worksheets/sheet215.xml"/><Relationship Id="rId257" Type="http://schemas.openxmlformats.org/officeDocument/2006/relationships/worksheet" Target="worksheets/sheet257.xml"/><Relationship Id="rId422" Type="http://schemas.openxmlformats.org/officeDocument/2006/relationships/worksheet" Target="worksheets/sheet422.xml"/><Relationship Id="rId464" Type="http://schemas.openxmlformats.org/officeDocument/2006/relationships/worksheet" Target="worksheets/sheet464.xml"/><Relationship Id="rId867" Type="http://schemas.openxmlformats.org/officeDocument/2006/relationships/worksheet" Target="worksheets/sheet867.xml"/><Relationship Id="rId1010" Type="http://schemas.openxmlformats.org/officeDocument/2006/relationships/worksheet" Target="worksheets/sheet1010.xml"/><Relationship Id="rId1052" Type="http://schemas.openxmlformats.org/officeDocument/2006/relationships/worksheet" Target="worksheets/sheet1052.xml"/><Relationship Id="rId1094" Type="http://schemas.openxmlformats.org/officeDocument/2006/relationships/worksheet" Target="worksheets/sheet1094.xml"/><Relationship Id="rId1108" Type="http://schemas.openxmlformats.org/officeDocument/2006/relationships/worksheet" Target="worksheets/sheet1108.xml"/><Relationship Id="rId299" Type="http://schemas.openxmlformats.org/officeDocument/2006/relationships/worksheet" Target="worksheets/sheet299.xml"/><Relationship Id="rId727" Type="http://schemas.openxmlformats.org/officeDocument/2006/relationships/worksheet" Target="worksheets/sheet727.xml"/><Relationship Id="rId934" Type="http://schemas.openxmlformats.org/officeDocument/2006/relationships/worksheet" Target="worksheets/sheet934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366" Type="http://schemas.openxmlformats.org/officeDocument/2006/relationships/worksheet" Target="worksheets/sheet366.xml"/><Relationship Id="rId573" Type="http://schemas.openxmlformats.org/officeDocument/2006/relationships/worksheet" Target="worksheets/sheet573.xml"/><Relationship Id="rId780" Type="http://schemas.openxmlformats.org/officeDocument/2006/relationships/worksheet" Target="worksheets/sheet780.xml"/><Relationship Id="rId1217" Type="http://schemas.openxmlformats.org/officeDocument/2006/relationships/worksheet" Target="worksheets/sheet1217.xml"/><Relationship Id="rId226" Type="http://schemas.openxmlformats.org/officeDocument/2006/relationships/worksheet" Target="worksheets/sheet226.xml"/><Relationship Id="rId433" Type="http://schemas.openxmlformats.org/officeDocument/2006/relationships/worksheet" Target="worksheets/sheet433.xml"/><Relationship Id="rId878" Type="http://schemas.openxmlformats.org/officeDocument/2006/relationships/worksheet" Target="worksheets/sheet878.xml"/><Relationship Id="rId1063" Type="http://schemas.openxmlformats.org/officeDocument/2006/relationships/worksheet" Target="worksheets/sheet1063.xml"/><Relationship Id="rId640" Type="http://schemas.openxmlformats.org/officeDocument/2006/relationships/worksheet" Target="worksheets/sheet640.xml"/><Relationship Id="rId738" Type="http://schemas.openxmlformats.org/officeDocument/2006/relationships/worksheet" Target="worksheets/sheet738.xml"/><Relationship Id="rId945" Type="http://schemas.openxmlformats.org/officeDocument/2006/relationships/worksheet" Target="worksheets/sheet945.xml"/><Relationship Id="rId74" Type="http://schemas.openxmlformats.org/officeDocument/2006/relationships/worksheet" Target="worksheets/sheet74.xml"/><Relationship Id="rId377" Type="http://schemas.openxmlformats.org/officeDocument/2006/relationships/worksheet" Target="worksheets/sheet377.xml"/><Relationship Id="rId500" Type="http://schemas.openxmlformats.org/officeDocument/2006/relationships/worksheet" Target="worksheets/sheet500.xml"/><Relationship Id="rId584" Type="http://schemas.openxmlformats.org/officeDocument/2006/relationships/worksheet" Target="worksheets/sheet584.xml"/><Relationship Id="rId805" Type="http://schemas.openxmlformats.org/officeDocument/2006/relationships/worksheet" Target="worksheets/sheet805.xml"/><Relationship Id="rId1130" Type="http://schemas.openxmlformats.org/officeDocument/2006/relationships/worksheet" Target="worksheets/sheet1130.xml"/><Relationship Id="rId1228" Type="http://schemas.openxmlformats.org/officeDocument/2006/relationships/worksheet" Target="worksheets/sheet1228.xml"/><Relationship Id="rId5" Type="http://schemas.openxmlformats.org/officeDocument/2006/relationships/worksheet" Target="worksheets/sheet5.xml"/><Relationship Id="rId237" Type="http://schemas.openxmlformats.org/officeDocument/2006/relationships/worksheet" Target="worksheets/sheet237.xml"/><Relationship Id="rId791" Type="http://schemas.openxmlformats.org/officeDocument/2006/relationships/worksheet" Target="worksheets/sheet791.xml"/><Relationship Id="rId889" Type="http://schemas.openxmlformats.org/officeDocument/2006/relationships/worksheet" Target="worksheets/sheet889.xml"/><Relationship Id="rId1074" Type="http://schemas.openxmlformats.org/officeDocument/2006/relationships/worksheet" Target="worksheets/sheet1074.xml"/><Relationship Id="rId444" Type="http://schemas.openxmlformats.org/officeDocument/2006/relationships/worksheet" Target="worksheets/sheet444.xml"/><Relationship Id="rId651" Type="http://schemas.openxmlformats.org/officeDocument/2006/relationships/worksheet" Target="worksheets/sheet651.xml"/><Relationship Id="rId749" Type="http://schemas.openxmlformats.org/officeDocument/2006/relationships/worksheet" Target="worksheets/sheet749.xml"/><Relationship Id="rId290" Type="http://schemas.openxmlformats.org/officeDocument/2006/relationships/worksheet" Target="worksheets/sheet290.xml"/><Relationship Id="rId304" Type="http://schemas.openxmlformats.org/officeDocument/2006/relationships/worksheet" Target="worksheets/sheet304.xml"/><Relationship Id="rId388" Type="http://schemas.openxmlformats.org/officeDocument/2006/relationships/worksheet" Target="worksheets/sheet388.xml"/><Relationship Id="rId511" Type="http://schemas.openxmlformats.org/officeDocument/2006/relationships/worksheet" Target="worksheets/sheet511.xml"/><Relationship Id="rId609" Type="http://schemas.openxmlformats.org/officeDocument/2006/relationships/worksheet" Target="worksheets/sheet609.xml"/><Relationship Id="rId956" Type="http://schemas.openxmlformats.org/officeDocument/2006/relationships/worksheet" Target="worksheets/sheet956.xml"/><Relationship Id="rId1141" Type="http://schemas.openxmlformats.org/officeDocument/2006/relationships/worksheet" Target="worksheets/sheet1141.xml"/><Relationship Id="rId1239" Type="http://schemas.openxmlformats.org/officeDocument/2006/relationships/worksheet" Target="worksheets/sheet12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595" Type="http://schemas.openxmlformats.org/officeDocument/2006/relationships/worksheet" Target="worksheets/sheet595.xml"/><Relationship Id="rId816" Type="http://schemas.openxmlformats.org/officeDocument/2006/relationships/worksheet" Target="worksheets/sheet816.xml"/><Relationship Id="rId1001" Type="http://schemas.openxmlformats.org/officeDocument/2006/relationships/worksheet" Target="worksheets/sheet1001.xml"/><Relationship Id="rId248" Type="http://schemas.openxmlformats.org/officeDocument/2006/relationships/worksheet" Target="worksheets/sheet248.xml"/><Relationship Id="rId455" Type="http://schemas.openxmlformats.org/officeDocument/2006/relationships/worksheet" Target="worksheets/sheet455.xml"/><Relationship Id="rId662" Type="http://schemas.openxmlformats.org/officeDocument/2006/relationships/worksheet" Target="worksheets/sheet662.xml"/><Relationship Id="rId1085" Type="http://schemas.openxmlformats.org/officeDocument/2006/relationships/worksheet" Target="worksheets/sheet1085.xml"/><Relationship Id="rId12" Type="http://schemas.openxmlformats.org/officeDocument/2006/relationships/worksheet" Target="worksheets/sheet12.xml"/><Relationship Id="rId108" Type="http://schemas.openxmlformats.org/officeDocument/2006/relationships/worksheet" Target="worksheets/sheet108.xml"/><Relationship Id="rId315" Type="http://schemas.openxmlformats.org/officeDocument/2006/relationships/worksheet" Target="worksheets/sheet315.xml"/><Relationship Id="rId522" Type="http://schemas.openxmlformats.org/officeDocument/2006/relationships/worksheet" Target="worksheets/sheet522.xml"/><Relationship Id="rId967" Type="http://schemas.openxmlformats.org/officeDocument/2006/relationships/worksheet" Target="worksheets/sheet967.xml"/><Relationship Id="rId1152" Type="http://schemas.openxmlformats.org/officeDocument/2006/relationships/worksheet" Target="worksheets/sheet1152.xml"/><Relationship Id="rId96" Type="http://schemas.openxmlformats.org/officeDocument/2006/relationships/worksheet" Target="worksheets/sheet96.xml"/><Relationship Id="rId161" Type="http://schemas.openxmlformats.org/officeDocument/2006/relationships/worksheet" Target="worksheets/sheet161.xml"/><Relationship Id="rId399" Type="http://schemas.openxmlformats.org/officeDocument/2006/relationships/worksheet" Target="worksheets/sheet399.xml"/><Relationship Id="rId827" Type="http://schemas.openxmlformats.org/officeDocument/2006/relationships/worksheet" Target="worksheets/sheet827.xml"/><Relationship Id="rId1012" Type="http://schemas.openxmlformats.org/officeDocument/2006/relationships/worksheet" Target="worksheets/sheet1012.xml"/><Relationship Id="rId259" Type="http://schemas.openxmlformats.org/officeDocument/2006/relationships/worksheet" Target="worksheets/sheet259.xml"/><Relationship Id="rId466" Type="http://schemas.openxmlformats.org/officeDocument/2006/relationships/worksheet" Target="worksheets/sheet466.xml"/><Relationship Id="rId673" Type="http://schemas.openxmlformats.org/officeDocument/2006/relationships/worksheet" Target="worksheets/sheet673.xml"/><Relationship Id="rId880" Type="http://schemas.openxmlformats.org/officeDocument/2006/relationships/worksheet" Target="worksheets/sheet880.xml"/><Relationship Id="rId1096" Type="http://schemas.openxmlformats.org/officeDocument/2006/relationships/worksheet" Target="worksheets/sheet109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326" Type="http://schemas.openxmlformats.org/officeDocument/2006/relationships/worksheet" Target="worksheets/sheet326.xml"/><Relationship Id="rId533" Type="http://schemas.openxmlformats.org/officeDocument/2006/relationships/worksheet" Target="worksheets/sheet533.xml"/><Relationship Id="rId978" Type="http://schemas.openxmlformats.org/officeDocument/2006/relationships/worksheet" Target="worksheets/sheet978.xml"/><Relationship Id="rId1163" Type="http://schemas.openxmlformats.org/officeDocument/2006/relationships/worksheet" Target="worksheets/sheet1163.xml"/><Relationship Id="rId740" Type="http://schemas.openxmlformats.org/officeDocument/2006/relationships/worksheet" Target="worksheets/sheet740.xml"/><Relationship Id="rId838" Type="http://schemas.openxmlformats.org/officeDocument/2006/relationships/worksheet" Target="worksheets/sheet838.xml"/><Relationship Id="rId1023" Type="http://schemas.openxmlformats.org/officeDocument/2006/relationships/worksheet" Target="worksheets/sheet1023.xml"/><Relationship Id="rId172" Type="http://schemas.openxmlformats.org/officeDocument/2006/relationships/worksheet" Target="worksheets/sheet172.xml"/><Relationship Id="rId477" Type="http://schemas.openxmlformats.org/officeDocument/2006/relationships/worksheet" Target="worksheets/sheet477.xml"/><Relationship Id="rId600" Type="http://schemas.openxmlformats.org/officeDocument/2006/relationships/worksheet" Target="worksheets/sheet600.xml"/><Relationship Id="rId684" Type="http://schemas.openxmlformats.org/officeDocument/2006/relationships/worksheet" Target="worksheets/sheet684.xml"/><Relationship Id="rId1230" Type="http://schemas.openxmlformats.org/officeDocument/2006/relationships/worksheet" Target="worksheets/sheet1230.xml"/><Relationship Id="rId337" Type="http://schemas.openxmlformats.org/officeDocument/2006/relationships/worksheet" Target="worksheets/sheet337.xml"/><Relationship Id="rId891" Type="http://schemas.openxmlformats.org/officeDocument/2006/relationships/worksheet" Target="worksheets/sheet891.xml"/><Relationship Id="rId905" Type="http://schemas.openxmlformats.org/officeDocument/2006/relationships/worksheet" Target="worksheets/sheet905.xml"/><Relationship Id="rId989" Type="http://schemas.openxmlformats.org/officeDocument/2006/relationships/worksheet" Target="worksheets/sheet989.xml"/><Relationship Id="rId34" Type="http://schemas.openxmlformats.org/officeDocument/2006/relationships/worksheet" Target="worksheets/sheet34.xml"/><Relationship Id="rId544" Type="http://schemas.openxmlformats.org/officeDocument/2006/relationships/worksheet" Target="worksheets/sheet544.xml"/><Relationship Id="rId751" Type="http://schemas.openxmlformats.org/officeDocument/2006/relationships/worksheet" Target="worksheets/sheet751.xml"/><Relationship Id="rId849" Type="http://schemas.openxmlformats.org/officeDocument/2006/relationships/worksheet" Target="worksheets/sheet849.xml"/><Relationship Id="rId1174" Type="http://schemas.openxmlformats.org/officeDocument/2006/relationships/worksheet" Target="worksheets/sheet1174.xml"/><Relationship Id="rId183" Type="http://schemas.openxmlformats.org/officeDocument/2006/relationships/worksheet" Target="worksheets/sheet183.xml"/><Relationship Id="rId390" Type="http://schemas.openxmlformats.org/officeDocument/2006/relationships/worksheet" Target="worksheets/sheet390.xml"/><Relationship Id="rId404" Type="http://schemas.openxmlformats.org/officeDocument/2006/relationships/worksheet" Target="worksheets/sheet404.xml"/><Relationship Id="rId611" Type="http://schemas.openxmlformats.org/officeDocument/2006/relationships/worksheet" Target="worksheets/sheet611.xml"/><Relationship Id="rId1034" Type="http://schemas.openxmlformats.org/officeDocument/2006/relationships/worksheet" Target="worksheets/sheet1034.xml"/><Relationship Id="rId1241" Type="http://schemas.openxmlformats.org/officeDocument/2006/relationships/worksheet" Target="worksheets/sheet1241.xml"/><Relationship Id="rId250" Type="http://schemas.openxmlformats.org/officeDocument/2006/relationships/worksheet" Target="worksheets/sheet250.xml"/><Relationship Id="rId488" Type="http://schemas.openxmlformats.org/officeDocument/2006/relationships/worksheet" Target="worksheets/sheet488.xml"/><Relationship Id="rId695" Type="http://schemas.openxmlformats.org/officeDocument/2006/relationships/worksheet" Target="worksheets/sheet695.xml"/><Relationship Id="rId709" Type="http://schemas.openxmlformats.org/officeDocument/2006/relationships/worksheet" Target="worksheets/sheet709.xml"/><Relationship Id="rId916" Type="http://schemas.openxmlformats.org/officeDocument/2006/relationships/worksheet" Target="worksheets/sheet916.xml"/><Relationship Id="rId1101" Type="http://schemas.openxmlformats.org/officeDocument/2006/relationships/worksheet" Target="worksheets/sheet1101.xml"/><Relationship Id="rId45" Type="http://schemas.openxmlformats.org/officeDocument/2006/relationships/worksheet" Target="worksheets/sheet45.xml"/><Relationship Id="rId110" Type="http://schemas.openxmlformats.org/officeDocument/2006/relationships/worksheet" Target="worksheets/sheet110.xml"/><Relationship Id="rId348" Type="http://schemas.openxmlformats.org/officeDocument/2006/relationships/worksheet" Target="worksheets/sheet348.xml"/><Relationship Id="rId555" Type="http://schemas.openxmlformats.org/officeDocument/2006/relationships/worksheet" Target="worksheets/sheet555.xml"/><Relationship Id="rId762" Type="http://schemas.openxmlformats.org/officeDocument/2006/relationships/worksheet" Target="worksheets/sheet762.xml"/><Relationship Id="rId1185" Type="http://schemas.openxmlformats.org/officeDocument/2006/relationships/worksheet" Target="worksheets/sheet1185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415" Type="http://schemas.openxmlformats.org/officeDocument/2006/relationships/worksheet" Target="worksheets/sheet415.xml"/><Relationship Id="rId622" Type="http://schemas.openxmlformats.org/officeDocument/2006/relationships/worksheet" Target="worksheets/sheet622.xml"/><Relationship Id="rId1045" Type="http://schemas.openxmlformats.org/officeDocument/2006/relationships/worksheet" Target="worksheets/sheet1045.xml"/><Relationship Id="rId1252" Type="http://schemas.openxmlformats.org/officeDocument/2006/relationships/worksheet" Target="worksheets/sheet1252.xml"/><Relationship Id="rId261" Type="http://schemas.openxmlformats.org/officeDocument/2006/relationships/worksheet" Target="worksheets/sheet261.xml"/><Relationship Id="rId499" Type="http://schemas.openxmlformats.org/officeDocument/2006/relationships/worksheet" Target="worksheets/sheet499.xml"/><Relationship Id="rId927" Type="http://schemas.openxmlformats.org/officeDocument/2006/relationships/worksheet" Target="worksheets/sheet927.xml"/><Relationship Id="rId1112" Type="http://schemas.openxmlformats.org/officeDocument/2006/relationships/worksheet" Target="worksheets/sheet1112.xml"/><Relationship Id="rId56" Type="http://schemas.openxmlformats.org/officeDocument/2006/relationships/worksheet" Target="worksheets/sheet56.xml"/><Relationship Id="rId359" Type="http://schemas.openxmlformats.org/officeDocument/2006/relationships/worksheet" Target="worksheets/sheet359.xml"/><Relationship Id="rId566" Type="http://schemas.openxmlformats.org/officeDocument/2006/relationships/worksheet" Target="worksheets/sheet566.xml"/><Relationship Id="rId773" Type="http://schemas.openxmlformats.org/officeDocument/2006/relationships/worksheet" Target="worksheets/sheet773.xml"/><Relationship Id="rId1196" Type="http://schemas.openxmlformats.org/officeDocument/2006/relationships/worksheet" Target="worksheets/sheet1196.xml"/><Relationship Id="rId121" Type="http://schemas.openxmlformats.org/officeDocument/2006/relationships/worksheet" Target="worksheets/sheet121.xml"/><Relationship Id="rId219" Type="http://schemas.openxmlformats.org/officeDocument/2006/relationships/worksheet" Target="worksheets/sheet219.xml"/><Relationship Id="rId426" Type="http://schemas.openxmlformats.org/officeDocument/2006/relationships/worksheet" Target="worksheets/sheet426.xml"/><Relationship Id="rId633" Type="http://schemas.openxmlformats.org/officeDocument/2006/relationships/worksheet" Target="worksheets/sheet633.xml"/><Relationship Id="rId980" Type="http://schemas.openxmlformats.org/officeDocument/2006/relationships/worksheet" Target="worksheets/sheet980.xml"/><Relationship Id="rId1056" Type="http://schemas.openxmlformats.org/officeDocument/2006/relationships/worksheet" Target="worksheets/sheet1056.xml"/><Relationship Id="rId840" Type="http://schemas.openxmlformats.org/officeDocument/2006/relationships/worksheet" Target="worksheets/sheet840.xml"/><Relationship Id="rId938" Type="http://schemas.openxmlformats.org/officeDocument/2006/relationships/worksheet" Target="worksheets/sheet938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577" Type="http://schemas.openxmlformats.org/officeDocument/2006/relationships/worksheet" Target="worksheets/sheet577.xml"/><Relationship Id="rId700" Type="http://schemas.openxmlformats.org/officeDocument/2006/relationships/worksheet" Target="worksheets/sheet700.xml"/><Relationship Id="rId1123" Type="http://schemas.openxmlformats.org/officeDocument/2006/relationships/worksheet" Target="worksheets/sheet1123.xml"/><Relationship Id="rId132" Type="http://schemas.openxmlformats.org/officeDocument/2006/relationships/worksheet" Target="worksheets/sheet132.xml"/><Relationship Id="rId784" Type="http://schemas.openxmlformats.org/officeDocument/2006/relationships/worksheet" Target="worksheets/sheet784.xml"/><Relationship Id="rId991" Type="http://schemas.openxmlformats.org/officeDocument/2006/relationships/worksheet" Target="worksheets/sheet991.xml"/><Relationship Id="rId1067" Type="http://schemas.openxmlformats.org/officeDocument/2006/relationships/worksheet" Target="worksheets/sheet1067.xml"/><Relationship Id="rId437" Type="http://schemas.openxmlformats.org/officeDocument/2006/relationships/worksheet" Target="worksheets/sheet437.xml"/><Relationship Id="rId644" Type="http://schemas.openxmlformats.org/officeDocument/2006/relationships/worksheet" Target="worksheets/sheet644.xml"/><Relationship Id="rId851" Type="http://schemas.openxmlformats.org/officeDocument/2006/relationships/worksheet" Target="worksheets/sheet851.xml"/><Relationship Id="rId283" Type="http://schemas.openxmlformats.org/officeDocument/2006/relationships/worksheet" Target="worksheets/sheet283.xml"/><Relationship Id="rId490" Type="http://schemas.openxmlformats.org/officeDocument/2006/relationships/worksheet" Target="worksheets/sheet490.xml"/><Relationship Id="rId504" Type="http://schemas.openxmlformats.org/officeDocument/2006/relationships/worksheet" Target="worksheets/sheet504.xml"/><Relationship Id="rId711" Type="http://schemas.openxmlformats.org/officeDocument/2006/relationships/worksheet" Target="worksheets/sheet711.xml"/><Relationship Id="rId949" Type="http://schemas.openxmlformats.org/officeDocument/2006/relationships/worksheet" Target="worksheets/sheet949.xml"/><Relationship Id="rId1134" Type="http://schemas.openxmlformats.org/officeDocument/2006/relationships/worksheet" Target="worksheets/sheet1134.xml"/><Relationship Id="rId78" Type="http://schemas.openxmlformats.org/officeDocument/2006/relationships/worksheet" Target="worksheets/sheet78.xml"/><Relationship Id="rId143" Type="http://schemas.openxmlformats.org/officeDocument/2006/relationships/worksheet" Target="worksheets/sheet143.xml"/><Relationship Id="rId350" Type="http://schemas.openxmlformats.org/officeDocument/2006/relationships/worksheet" Target="worksheets/sheet350.xml"/><Relationship Id="rId588" Type="http://schemas.openxmlformats.org/officeDocument/2006/relationships/worksheet" Target="worksheets/sheet588.xml"/><Relationship Id="rId795" Type="http://schemas.openxmlformats.org/officeDocument/2006/relationships/worksheet" Target="worksheets/sheet795.xml"/><Relationship Id="rId809" Type="http://schemas.openxmlformats.org/officeDocument/2006/relationships/worksheet" Target="worksheets/sheet809.xml"/><Relationship Id="rId1201" Type="http://schemas.openxmlformats.org/officeDocument/2006/relationships/worksheet" Target="worksheets/sheet1201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448" Type="http://schemas.openxmlformats.org/officeDocument/2006/relationships/worksheet" Target="worksheets/sheet448.xml"/><Relationship Id="rId655" Type="http://schemas.openxmlformats.org/officeDocument/2006/relationships/worksheet" Target="worksheets/sheet655.xml"/><Relationship Id="rId862" Type="http://schemas.openxmlformats.org/officeDocument/2006/relationships/worksheet" Target="worksheets/sheet862.xml"/><Relationship Id="rId1078" Type="http://schemas.openxmlformats.org/officeDocument/2006/relationships/worksheet" Target="worksheets/sheet1078.xml"/><Relationship Id="rId294" Type="http://schemas.openxmlformats.org/officeDocument/2006/relationships/worksheet" Target="worksheets/sheet294.xml"/><Relationship Id="rId308" Type="http://schemas.openxmlformats.org/officeDocument/2006/relationships/worksheet" Target="worksheets/sheet308.xml"/><Relationship Id="rId515" Type="http://schemas.openxmlformats.org/officeDocument/2006/relationships/worksheet" Target="worksheets/sheet515.xml"/><Relationship Id="rId722" Type="http://schemas.openxmlformats.org/officeDocument/2006/relationships/worksheet" Target="worksheets/sheet722.xml"/><Relationship Id="rId1145" Type="http://schemas.openxmlformats.org/officeDocument/2006/relationships/worksheet" Target="worksheets/sheet1145.xml"/><Relationship Id="rId89" Type="http://schemas.openxmlformats.org/officeDocument/2006/relationships/worksheet" Target="worksheets/sheet89.xml"/><Relationship Id="rId154" Type="http://schemas.openxmlformats.org/officeDocument/2006/relationships/worksheet" Target="worksheets/sheet154.xml"/><Relationship Id="rId361" Type="http://schemas.openxmlformats.org/officeDocument/2006/relationships/worksheet" Target="worksheets/sheet361.xml"/><Relationship Id="rId599" Type="http://schemas.openxmlformats.org/officeDocument/2006/relationships/worksheet" Target="worksheets/sheet599.xml"/><Relationship Id="rId1005" Type="http://schemas.openxmlformats.org/officeDocument/2006/relationships/worksheet" Target="worksheets/sheet1005.xml"/><Relationship Id="rId1212" Type="http://schemas.openxmlformats.org/officeDocument/2006/relationships/worksheet" Target="worksheets/sheet1212.xml"/><Relationship Id="rId459" Type="http://schemas.openxmlformats.org/officeDocument/2006/relationships/worksheet" Target="worksheets/sheet459.xml"/><Relationship Id="rId666" Type="http://schemas.openxmlformats.org/officeDocument/2006/relationships/worksheet" Target="worksheets/sheet666.xml"/><Relationship Id="rId873" Type="http://schemas.openxmlformats.org/officeDocument/2006/relationships/worksheet" Target="worksheets/sheet873.xml"/><Relationship Id="rId1089" Type="http://schemas.openxmlformats.org/officeDocument/2006/relationships/worksheet" Target="worksheets/sheet1089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19" Type="http://schemas.openxmlformats.org/officeDocument/2006/relationships/worksheet" Target="worksheets/sheet319.xml"/><Relationship Id="rId526" Type="http://schemas.openxmlformats.org/officeDocument/2006/relationships/worksheet" Target="worksheets/sheet526.xml"/><Relationship Id="rId1156" Type="http://schemas.openxmlformats.org/officeDocument/2006/relationships/worksheet" Target="worksheets/sheet1156.xml"/><Relationship Id="rId733" Type="http://schemas.openxmlformats.org/officeDocument/2006/relationships/worksheet" Target="worksheets/sheet733.xml"/><Relationship Id="rId940" Type="http://schemas.openxmlformats.org/officeDocument/2006/relationships/worksheet" Target="worksheets/sheet940.xml"/><Relationship Id="rId1016" Type="http://schemas.openxmlformats.org/officeDocument/2006/relationships/worksheet" Target="worksheets/sheet1016.xml"/><Relationship Id="rId165" Type="http://schemas.openxmlformats.org/officeDocument/2006/relationships/worksheet" Target="worksheets/sheet165.xml"/><Relationship Id="rId372" Type="http://schemas.openxmlformats.org/officeDocument/2006/relationships/worksheet" Target="worksheets/sheet372.xml"/><Relationship Id="rId677" Type="http://schemas.openxmlformats.org/officeDocument/2006/relationships/worksheet" Target="worksheets/sheet677.xml"/><Relationship Id="rId800" Type="http://schemas.openxmlformats.org/officeDocument/2006/relationships/worksheet" Target="worksheets/sheet800.xml"/><Relationship Id="rId1223" Type="http://schemas.openxmlformats.org/officeDocument/2006/relationships/worksheet" Target="worksheets/sheet1223.xml"/><Relationship Id="rId232" Type="http://schemas.openxmlformats.org/officeDocument/2006/relationships/worksheet" Target="worksheets/sheet232.xml"/><Relationship Id="rId884" Type="http://schemas.openxmlformats.org/officeDocument/2006/relationships/worksheet" Target="worksheets/sheet884.xml"/><Relationship Id="rId27" Type="http://schemas.openxmlformats.org/officeDocument/2006/relationships/worksheet" Target="worksheets/sheet27.xml"/><Relationship Id="rId537" Type="http://schemas.openxmlformats.org/officeDocument/2006/relationships/worksheet" Target="worksheets/sheet537.xml"/><Relationship Id="rId744" Type="http://schemas.openxmlformats.org/officeDocument/2006/relationships/worksheet" Target="worksheets/sheet744.xml"/><Relationship Id="rId951" Type="http://schemas.openxmlformats.org/officeDocument/2006/relationships/worksheet" Target="worksheets/sheet951.xml"/><Relationship Id="rId1167" Type="http://schemas.openxmlformats.org/officeDocument/2006/relationships/worksheet" Target="worksheets/sheet1167.xml"/><Relationship Id="rId80" Type="http://schemas.openxmlformats.org/officeDocument/2006/relationships/worksheet" Target="worksheets/sheet80.xml"/><Relationship Id="rId176" Type="http://schemas.openxmlformats.org/officeDocument/2006/relationships/worksheet" Target="worksheets/sheet176.xml"/><Relationship Id="rId383" Type="http://schemas.openxmlformats.org/officeDocument/2006/relationships/worksheet" Target="worksheets/sheet383.xml"/><Relationship Id="rId590" Type="http://schemas.openxmlformats.org/officeDocument/2006/relationships/worksheet" Target="worksheets/sheet590.xml"/><Relationship Id="rId604" Type="http://schemas.openxmlformats.org/officeDocument/2006/relationships/worksheet" Target="worksheets/sheet604.xml"/><Relationship Id="rId811" Type="http://schemas.openxmlformats.org/officeDocument/2006/relationships/worksheet" Target="worksheets/sheet811.xml"/><Relationship Id="rId1027" Type="http://schemas.openxmlformats.org/officeDocument/2006/relationships/worksheet" Target="worksheets/sheet1027.xml"/><Relationship Id="rId1234" Type="http://schemas.openxmlformats.org/officeDocument/2006/relationships/worksheet" Target="worksheets/sheet1234.xml"/><Relationship Id="rId243" Type="http://schemas.openxmlformats.org/officeDocument/2006/relationships/worksheet" Target="worksheets/sheet243.xml"/><Relationship Id="rId450" Type="http://schemas.openxmlformats.org/officeDocument/2006/relationships/worksheet" Target="worksheets/sheet450.xml"/><Relationship Id="rId688" Type="http://schemas.openxmlformats.org/officeDocument/2006/relationships/worksheet" Target="worksheets/sheet688.xml"/><Relationship Id="rId895" Type="http://schemas.openxmlformats.org/officeDocument/2006/relationships/worksheet" Target="worksheets/sheet895.xml"/><Relationship Id="rId909" Type="http://schemas.openxmlformats.org/officeDocument/2006/relationships/worksheet" Target="worksheets/sheet909.xml"/><Relationship Id="rId1080" Type="http://schemas.openxmlformats.org/officeDocument/2006/relationships/worksheet" Target="worksheets/sheet1080.xml"/><Relationship Id="rId38" Type="http://schemas.openxmlformats.org/officeDocument/2006/relationships/worksheet" Target="worksheets/sheet38.xml"/><Relationship Id="rId103" Type="http://schemas.openxmlformats.org/officeDocument/2006/relationships/worksheet" Target="worksheets/sheet103.xml"/><Relationship Id="rId310" Type="http://schemas.openxmlformats.org/officeDocument/2006/relationships/worksheet" Target="worksheets/sheet310.xml"/><Relationship Id="rId548" Type="http://schemas.openxmlformats.org/officeDocument/2006/relationships/worksheet" Target="worksheets/sheet548.xml"/><Relationship Id="rId755" Type="http://schemas.openxmlformats.org/officeDocument/2006/relationships/worksheet" Target="worksheets/sheet755.xml"/><Relationship Id="rId962" Type="http://schemas.openxmlformats.org/officeDocument/2006/relationships/worksheet" Target="worksheets/sheet962.xml"/><Relationship Id="rId1178" Type="http://schemas.openxmlformats.org/officeDocument/2006/relationships/worksheet" Target="worksheets/sheet1178.xml"/><Relationship Id="rId91" Type="http://schemas.openxmlformats.org/officeDocument/2006/relationships/worksheet" Target="worksheets/sheet91.xml"/><Relationship Id="rId187" Type="http://schemas.openxmlformats.org/officeDocument/2006/relationships/worksheet" Target="worksheets/sheet187.xml"/><Relationship Id="rId394" Type="http://schemas.openxmlformats.org/officeDocument/2006/relationships/worksheet" Target="worksheets/sheet394.xml"/><Relationship Id="rId408" Type="http://schemas.openxmlformats.org/officeDocument/2006/relationships/worksheet" Target="worksheets/sheet408.xml"/><Relationship Id="rId615" Type="http://schemas.openxmlformats.org/officeDocument/2006/relationships/worksheet" Target="worksheets/sheet615.xml"/><Relationship Id="rId822" Type="http://schemas.openxmlformats.org/officeDocument/2006/relationships/worksheet" Target="worksheets/sheet822.xml"/><Relationship Id="rId1038" Type="http://schemas.openxmlformats.org/officeDocument/2006/relationships/worksheet" Target="worksheets/sheet1038.xml"/><Relationship Id="rId1245" Type="http://schemas.openxmlformats.org/officeDocument/2006/relationships/worksheet" Target="worksheets/sheet1245.xml"/><Relationship Id="rId254" Type="http://schemas.openxmlformats.org/officeDocument/2006/relationships/worksheet" Target="worksheets/sheet254.xml"/><Relationship Id="rId699" Type="http://schemas.openxmlformats.org/officeDocument/2006/relationships/worksheet" Target="worksheets/sheet699.xml"/><Relationship Id="rId1091" Type="http://schemas.openxmlformats.org/officeDocument/2006/relationships/worksheet" Target="worksheets/sheet1091.xml"/><Relationship Id="rId1105" Type="http://schemas.openxmlformats.org/officeDocument/2006/relationships/worksheet" Target="worksheets/sheet1105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461" Type="http://schemas.openxmlformats.org/officeDocument/2006/relationships/worksheet" Target="worksheets/sheet461.xml"/><Relationship Id="rId559" Type="http://schemas.openxmlformats.org/officeDocument/2006/relationships/worksheet" Target="worksheets/sheet559.xml"/><Relationship Id="rId766" Type="http://schemas.openxmlformats.org/officeDocument/2006/relationships/worksheet" Target="worksheets/sheet766.xml"/><Relationship Id="rId1189" Type="http://schemas.openxmlformats.org/officeDocument/2006/relationships/worksheet" Target="worksheets/sheet1189.xml"/><Relationship Id="rId198" Type="http://schemas.openxmlformats.org/officeDocument/2006/relationships/worksheet" Target="worksheets/sheet198.xml"/><Relationship Id="rId321" Type="http://schemas.openxmlformats.org/officeDocument/2006/relationships/worksheet" Target="worksheets/sheet321.xml"/><Relationship Id="rId419" Type="http://schemas.openxmlformats.org/officeDocument/2006/relationships/worksheet" Target="worksheets/sheet419.xml"/><Relationship Id="rId626" Type="http://schemas.openxmlformats.org/officeDocument/2006/relationships/worksheet" Target="worksheets/sheet626.xml"/><Relationship Id="rId973" Type="http://schemas.openxmlformats.org/officeDocument/2006/relationships/worksheet" Target="worksheets/sheet973.xml"/><Relationship Id="rId1049" Type="http://schemas.openxmlformats.org/officeDocument/2006/relationships/worksheet" Target="worksheets/sheet1049.xml"/><Relationship Id="rId1256" Type="http://schemas.openxmlformats.org/officeDocument/2006/relationships/calcChain" Target="calcChain.xml"/><Relationship Id="rId833" Type="http://schemas.openxmlformats.org/officeDocument/2006/relationships/worksheet" Target="worksheets/sheet833.xml"/><Relationship Id="rId1116" Type="http://schemas.openxmlformats.org/officeDocument/2006/relationships/worksheet" Target="worksheets/sheet1116.xml"/><Relationship Id="rId265" Type="http://schemas.openxmlformats.org/officeDocument/2006/relationships/worksheet" Target="worksheets/sheet265.xml"/><Relationship Id="rId472" Type="http://schemas.openxmlformats.org/officeDocument/2006/relationships/worksheet" Target="worksheets/sheet472.xml"/><Relationship Id="rId900" Type="http://schemas.openxmlformats.org/officeDocument/2006/relationships/worksheet" Target="worksheets/sheet900.xml"/><Relationship Id="rId125" Type="http://schemas.openxmlformats.org/officeDocument/2006/relationships/worksheet" Target="worksheets/sheet125.xml"/><Relationship Id="rId332" Type="http://schemas.openxmlformats.org/officeDocument/2006/relationships/worksheet" Target="worksheets/sheet332.xml"/><Relationship Id="rId777" Type="http://schemas.openxmlformats.org/officeDocument/2006/relationships/worksheet" Target="worksheets/sheet777.xml"/><Relationship Id="rId984" Type="http://schemas.openxmlformats.org/officeDocument/2006/relationships/worksheet" Target="worksheets/sheet984.xml"/><Relationship Id="rId637" Type="http://schemas.openxmlformats.org/officeDocument/2006/relationships/worksheet" Target="worksheets/sheet637.xml"/><Relationship Id="rId844" Type="http://schemas.openxmlformats.org/officeDocument/2006/relationships/worksheet" Target="worksheets/sheet844.xml"/><Relationship Id="rId276" Type="http://schemas.openxmlformats.org/officeDocument/2006/relationships/worksheet" Target="worksheets/sheet276.xml"/><Relationship Id="rId483" Type="http://schemas.openxmlformats.org/officeDocument/2006/relationships/worksheet" Target="worksheets/sheet483.xml"/><Relationship Id="rId690" Type="http://schemas.openxmlformats.org/officeDocument/2006/relationships/worksheet" Target="worksheets/sheet690.xml"/><Relationship Id="rId704" Type="http://schemas.openxmlformats.org/officeDocument/2006/relationships/worksheet" Target="worksheets/sheet704.xml"/><Relationship Id="rId911" Type="http://schemas.openxmlformats.org/officeDocument/2006/relationships/worksheet" Target="worksheets/sheet911.xml"/><Relationship Id="rId1127" Type="http://schemas.openxmlformats.org/officeDocument/2006/relationships/worksheet" Target="worksheets/sheet1127.xml"/><Relationship Id="rId40" Type="http://schemas.openxmlformats.org/officeDocument/2006/relationships/worksheet" Target="worksheets/sheet40.xml"/><Relationship Id="rId136" Type="http://schemas.openxmlformats.org/officeDocument/2006/relationships/worksheet" Target="worksheets/sheet136.xml"/><Relationship Id="rId343" Type="http://schemas.openxmlformats.org/officeDocument/2006/relationships/worksheet" Target="worksheets/sheet343.xml"/><Relationship Id="rId550" Type="http://schemas.openxmlformats.org/officeDocument/2006/relationships/worksheet" Target="worksheets/sheet550.xml"/><Relationship Id="rId788" Type="http://schemas.openxmlformats.org/officeDocument/2006/relationships/worksheet" Target="worksheets/sheet788.xml"/><Relationship Id="rId995" Type="http://schemas.openxmlformats.org/officeDocument/2006/relationships/worksheet" Target="worksheets/sheet995.xml"/><Relationship Id="rId1180" Type="http://schemas.openxmlformats.org/officeDocument/2006/relationships/worksheet" Target="worksheets/sheet1180.xml"/><Relationship Id="rId203" Type="http://schemas.openxmlformats.org/officeDocument/2006/relationships/worksheet" Target="worksheets/sheet203.xml"/><Relationship Id="rId648" Type="http://schemas.openxmlformats.org/officeDocument/2006/relationships/worksheet" Target="worksheets/sheet648.xml"/><Relationship Id="rId855" Type="http://schemas.openxmlformats.org/officeDocument/2006/relationships/worksheet" Target="worksheets/sheet855.xml"/><Relationship Id="rId1040" Type="http://schemas.openxmlformats.org/officeDocument/2006/relationships/worksheet" Target="worksheets/sheet1040.xml"/><Relationship Id="rId287" Type="http://schemas.openxmlformats.org/officeDocument/2006/relationships/worksheet" Target="worksheets/sheet287.xml"/><Relationship Id="rId410" Type="http://schemas.openxmlformats.org/officeDocument/2006/relationships/worksheet" Target="worksheets/sheet410.xml"/><Relationship Id="rId494" Type="http://schemas.openxmlformats.org/officeDocument/2006/relationships/worksheet" Target="worksheets/sheet494.xml"/><Relationship Id="rId508" Type="http://schemas.openxmlformats.org/officeDocument/2006/relationships/worksheet" Target="worksheets/sheet508.xml"/><Relationship Id="rId715" Type="http://schemas.openxmlformats.org/officeDocument/2006/relationships/worksheet" Target="worksheets/sheet715.xml"/><Relationship Id="rId922" Type="http://schemas.openxmlformats.org/officeDocument/2006/relationships/worksheet" Target="worksheets/sheet922.xml"/><Relationship Id="rId1138" Type="http://schemas.openxmlformats.org/officeDocument/2006/relationships/worksheet" Target="worksheets/sheet1138.xml"/><Relationship Id="rId147" Type="http://schemas.openxmlformats.org/officeDocument/2006/relationships/worksheet" Target="worksheets/sheet147.xml"/><Relationship Id="rId354" Type="http://schemas.openxmlformats.org/officeDocument/2006/relationships/worksheet" Target="worksheets/sheet354.xml"/><Relationship Id="rId799" Type="http://schemas.openxmlformats.org/officeDocument/2006/relationships/worksheet" Target="worksheets/sheet799.xml"/><Relationship Id="rId1191" Type="http://schemas.openxmlformats.org/officeDocument/2006/relationships/worksheet" Target="worksheets/sheet1191.xml"/><Relationship Id="rId1205" Type="http://schemas.openxmlformats.org/officeDocument/2006/relationships/worksheet" Target="worksheets/sheet1205.xml"/><Relationship Id="rId51" Type="http://schemas.openxmlformats.org/officeDocument/2006/relationships/worksheet" Target="worksheets/sheet51.xml"/><Relationship Id="rId561" Type="http://schemas.openxmlformats.org/officeDocument/2006/relationships/worksheet" Target="worksheets/sheet561.xml"/><Relationship Id="rId659" Type="http://schemas.openxmlformats.org/officeDocument/2006/relationships/worksheet" Target="worksheets/sheet659.xml"/><Relationship Id="rId866" Type="http://schemas.openxmlformats.org/officeDocument/2006/relationships/worksheet" Target="worksheets/sheet866.xml"/><Relationship Id="rId214" Type="http://schemas.openxmlformats.org/officeDocument/2006/relationships/worksheet" Target="worksheets/sheet214.xml"/><Relationship Id="rId298" Type="http://schemas.openxmlformats.org/officeDocument/2006/relationships/worksheet" Target="worksheets/sheet298.xml"/><Relationship Id="rId421" Type="http://schemas.openxmlformats.org/officeDocument/2006/relationships/worksheet" Target="worksheets/sheet421.xml"/><Relationship Id="rId519" Type="http://schemas.openxmlformats.org/officeDocument/2006/relationships/worksheet" Target="worksheets/sheet519.xml"/><Relationship Id="rId1051" Type="http://schemas.openxmlformats.org/officeDocument/2006/relationships/worksheet" Target="worksheets/sheet1051.xml"/><Relationship Id="rId1149" Type="http://schemas.openxmlformats.org/officeDocument/2006/relationships/worksheet" Target="worksheets/sheet1149.xml"/><Relationship Id="rId158" Type="http://schemas.openxmlformats.org/officeDocument/2006/relationships/worksheet" Target="worksheets/sheet158.xml"/><Relationship Id="rId726" Type="http://schemas.openxmlformats.org/officeDocument/2006/relationships/worksheet" Target="worksheets/sheet726.xml"/><Relationship Id="rId933" Type="http://schemas.openxmlformats.org/officeDocument/2006/relationships/worksheet" Target="worksheets/sheet933.xml"/><Relationship Id="rId1009" Type="http://schemas.openxmlformats.org/officeDocument/2006/relationships/worksheet" Target="worksheets/sheet1009.xml"/><Relationship Id="rId62" Type="http://schemas.openxmlformats.org/officeDocument/2006/relationships/worksheet" Target="worksheets/sheet62.xml"/><Relationship Id="rId365" Type="http://schemas.openxmlformats.org/officeDocument/2006/relationships/worksheet" Target="worksheets/sheet365.xml"/><Relationship Id="rId572" Type="http://schemas.openxmlformats.org/officeDocument/2006/relationships/worksheet" Target="worksheets/sheet572.xml"/><Relationship Id="rId1216" Type="http://schemas.openxmlformats.org/officeDocument/2006/relationships/worksheet" Target="worksheets/sheet1216.xml"/><Relationship Id="rId225" Type="http://schemas.openxmlformats.org/officeDocument/2006/relationships/worksheet" Target="worksheets/sheet225.xml"/><Relationship Id="rId432" Type="http://schemas.openxmlformats.org/officeDocument/2006/relationships/worksheet" Target="worksheets/sheet432.xml"/><Relationship Id="rId877" Type="http://schemas.openxmlformats.org/officeDocument/2006/relationships/worksheet" Target="worksheets/sheet877.xml"/><Relationship Id="rId1062" Type="http://schemas.openxmlformats.org/officeDocument/2006/relationships/worksheet" Target="worksheets/sheet1062.xml"/><Relationship Id="rId737" Type="http://schemas.openxmlformats.org/officeDocument/2006/relationships/worksheet" Target="worksheets/sheet737.xml"/><Relationship Id="rId944" Type="http://schemas.openxmlformats.org/officeDocument/2006/relationships/worksheet" Target="worksheets/sheet944.xml"/><Relationship Id="rId73" Type="http://schemas.openxmlformats.org/officeDocument/2006/relationships/worksheet" Target="worksheets/sheet73.xml"/><Relationship Id="rId169" Type="http://schemas.openxmlformats.org/officeDocument/2006/relationships/worksheet" Target="worksheets/sheet169.xml"/><Relationship Id="rId376" Type="http://schemas.openxmlformats.org/officeDocument/2006/relationships/worksheet" Target="worksheets/sheet376.xml"/><Relationship Id="rId583" Type="http://schemas.openxmlformats.org/officeDocument/2006/relationships/worksheet" Target="worksheets/sheet583.xml"/><Relationship Id="rId790" Type="http://schemas.openxmlformats.org/officeDocument/2006/relationships/worksheet" Target="worksheets/sheet790.xml"/><Relationship Id="rId804" Type="http://schemas.openxmlformats.org/officeDocument/2006/relationships/worksheet" Target="worksheets/sheet804.xml"/><Relationship Id="rId1227" Type="http://schemas.openxmlformats.org/officeDocument/2006/relationships/worksheet" Target="worksheets/sheet1227.xml"/><Relationship Id="rId4" Type="http://schemas.openxmlformats.org/officeDocument/2006/relationships/worksheet" Target="worksheets/sheet4.xml"/><Relationship Id="rId236" Type="http://schemas.openxmlformats.org/officeDocument/2006/relationships/worksheet" Target="worksheets/sheet236.xml"/><Relationship Id="rId443" Type="http://schemas.openxmlformats.org/officeDocument/2006/relationships/worksheet" Target="worksheets/sheet443.xml"/><Relationship Id="rId650" Type="http://schemas.openxmlformats.org/officeDocument/2006/relationships/worksheet" Target="worksheets/sheet650.xml"/><Relationship Id="rId888" Type="http://schemas.openxmlformats.org/officeDocument/2006/relationships/worksheet" Target="worksheets/sheet888.xml"/><Relationship Id="rId1073" Type="http://schemas.openxmlformats.org/officeDocument/2006/relationships/worksheet" Target="worksheets/sheet1073.xml"/><Relationship Id="rId303" Type="http://schemas.openxmlformats.org/officeDocument/2006/relationships/worksheet" Target="worksheets/sheet303.xml"/><Relationship Id="rId748" Type="http://schemas.openxmlformats.org/officeDocument/2006/relationships/worksheet" Target="worksheets/sheet748.xml"/><Relationship Id="rId955" Type="http://schemas.openxmlformats.org/officeDocument/2006/relationships/worksheet" Target="worksheets/sheet955.xml"/><Relationship Id="rId1140" Type="http://schemas.openxmlformats.org/officeDocument/2006/relationships/worksheet" Target="worksheets/sheet1140.xml"/><Relationship Id="rId84" Type="http://schemas.openxmlformats.org/officeDocument/2006/relationships/worksheet" Target="worksheets/sheet84.xml"/><Relationship Id="rId387" Type="http://schemas.openxmlformats.org/officeDocument/2006/relationships/worksheet" Target="worksheets/sheet387.xml"/><Relationship Id="rId510" Type="http://schemas.openxmlformats.org/officeDocument/2006/relationships/worksheet" Target="worksheets/sheet510.xml"/><Relationship Id="rId594" Type="http://schemas.openxmlformats.org/officeDocument/2006/relationships/worksheet" Target="worksheets/sheet594.xml"/><Relationship Id="rId608" Type="http://schemas.openxmlformats.org/officeDocument/2006/relationships/worksheet" Target="worksheets/sheet608.xml"/><Relationship Id="rId815" Type="http://schemas.openxmlformats.org/officeDocument/2006/relationships/worksheet" Target="worksheets/sheet815.xml"/><Relationship Id="rId1238" Type="http://schemas.openxmlformats.org/officeDocument/2006/relationships/worksheet" Target="worksheets/sheet1238.xml"/><Relationship Id="rId247" Type="http://schemas.openxmlformats.org/officeDocument/2006/relationships/worksheet" Target="worksheets/sheet247.xml"/><Relationship Id="rId899" Type="http://schemas.openxmlformats.org/officeDocument/2006/relationships/worksheet" Target="worksheets/sheet899.xml"/><Relationship Id="rId1000" Type="http://schemas.openxmlformats.org/officeDocument/2006/relationships/worksheet" Target="worksheets/sheet1000.xml"/><Relationship Id="rId1084" Type="http://schemas.openxmlformats.org/officeDocument/2006/relationships/worksheet" Target="worksheets/sheet1084.xml"/><Relationship Id="rId107" Type="http://schemas.openxmlformats.org/officeDocument/2006/relationships/worksheet" Target="worksheets/sheet107.xml"/><Relationship Id="rId454" Type="http://schemas.openxmlformats.org/officeDocument/2006/relationships/worksheet" Target="worksheets/sheet454.xml"/><Relationship Id="rId661" Type="http://schemas.openxmlformats.org/officeDocument/2006/relationships/worksheet" Target="worksheets/sheet661.xml"/><Relationship Id="rId759" Type="http://schemas.openxmlformats.org/officeDocument/2006/relationships/worksheet" Target="worksheets/sheet759.xml"/><Relationship Id="rId966" Type="http://schemas.openxmlformats.org/officeDocument/2006/relationships/worksheet" Target="worksheets/sheet966.xml"/><Relationship Id="rId11" Type="http://schemas.openxmlformats.org/officeDocument/2006/relationships/worksheet" Target="worksheets/sheet11.xml"/><Relationship Id="rId314" Type="http://schemas.openxmlformats.org/officeDocument/2006/relationships/worksheet" Target="worksheets/sheet314.xml"/><Relationship Id="rId398" Type="http://schemas.openxmlformats.org/officeDocument/2006/relationships/worksheet" Target="worksheets/sheet398.xml"/><Relationship Id="rId521" Type="http://schemas.openxmlformats.org/officeDocument/2006/relationships/worksheet" Target="worksheets/sheet521.xml"/><Relationship Id="rId619" Type="http://schemas.openxmlformats.org/officeDocument/2006/relationships/worksheet" Target="worksheets/sheet619.xml"/><Relationship Id="rId1151" Type="http://schemas.openxmlformats.org/officeDocument/2006/relationships/worksheet" Target="worksheets/sheet1151.xml"/><Relationship Id="rId1249" Type="http://schemas.openxmlformats.org/officeDocument/2006/relationships/worksheet" Target="worksheets/sheet1249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826" Type="http://schemas.openxmlformats.org/officeDocument/2006/relationships/worksheet" Target="worksheets/sheet826.xml"/><Relationship Id="rId1011" Type="http://schemas.openxmlformats.org/officeDocument/2006/relationships/worksheet" Target="worksheets/sheet1011.xml"/><Relationship Id="rId1109" Type="http://schemas.openxmlformats.org/officeDocument/2006/relationships/worksheet" Target="worksheets/sheet1109.xml"/><Relationship Id="rId258" Type="http://schemas.openxmlformats.org/officeDocument/2006/relationships/worksheet" Target="worksheets/sheet258.xml"/><Relationship Id="rId465" Type="http://schemas.openxmlformats.org/officeDocument/2006/relationships/worksheet" Target="worksheets/sheet465.xml"/><Relationship Id="rId672" Type="http://schemas.openxmlformats.org/officeDocument/2006/relationships/worksheet" Target="worksheets/sheet672.xml"/><Relationship Id="rId1095" Type="http://schemas.openxmlformats.org/officeDocument/2006/relationships/worksheet" Target="worksheets/sheet1095.xml"/><Relationship Id="rId22" Type="http://schemas.openxmlformats.org/officeDocument/2006/relationships/worksheet" Target="worksheets/sheet22.xml"/><Relationship Id="rId118" Type="http://schemas.openxmlformats.org/officeDocument/2006/relationships/worksheet" Target="worksheets/sheet118.xml"/><Relationship Id="rId325" Type="http://schemas.openxmlformats.org/officeDocument/2006/relationships/worksheet" Target="worksheets/sheet325.xml"/><Relationship Id="rId532" Type="http://schemas.openxmlformats.org/officeDocument/2006/relationships/worksheet" Target="worksheets/sheet532.xml"/><Relationship Id="rId977" Type="http://schemas.openxmlformats.org/officeDocument/2006/relationships/worksheet" Target="worksheets/sheet977.xml"/><Relationship Id="rId1162" Type="http://schemas.openxmlformats.org/officeDocument/2006/relationships/worksheet" Target="worksheets/sheet1162.xml"/><Relationship Id="rId171" Type="http://schemas.openxmlformats.org/officeDocument/2006/relationships/worksheet" Target="worksheets/sheet171.xml"/><Relationship Id="rId837" Type="http://schemas.openxmlformats.org/officeDocument/2006/relationships/worksheet" Target="worksheets/sheet837.xml"/><Relationship Id="rId1022" Type="http://schemas.openxmlformats.org/officeDocument/2006/relationships/worksheet" Target="worksheets/sheet1022.xml"/><Relationship Id="rId269" Type="http://schemas.openxmlformats.org/officeDocument/2006/relationships/worksheet" Target="worksheets/sheet269.xml"/><Relationship Id="rId476" Type="http://schemas.openxmlformats.org/officeDocument/2006/relationships/worksheet" Target="worksheets/sheet476.xml"/><Relationship Id="rId683" Type="http://schemas.openxmlformats.org/officeDocument/2006/relationships/worksheet" Target="worksheets/sheet683.xml"/><Relationship Id="rId890" Type="http://schemas.openxmlformats.org/officeDocument/2006/relationships/worksheet" Target="worksheets/sheet890.xml"/><Relationship Id="rId904" Type="http://schemas.openxmlformats.org/officeDocument/2006/relationships/worksheet" Target="worksheets/sheet904.xml"/><Relationship Id="rId33" Type="http://schemas.openxmlformats.org/officeDocument/2006/relationships/worksheet" Target="worksheets/sheet33.xml"/><Relationship Id="rId129" Type="http://schemas.openxmlformats.org/officeDocument/2006/relationships/worksheet" Target="worksheets/sheet129.xml"/><Relationship Id="rId336" Type="http://schemas.openxmlformats.org/officeDocument/2006/relationships/worksheet" Target="worksheets/sheet336.xml"/><Relationship Id="rId543" Type="http://schemas.openxmlformats.org/officeDocument/2006/relationships/worksheet" Target="worksheets/sheet543.xml"/><Relationship Id="rId988" Type="http://schemas.openxmlformats.org/officeDocument/2006/relationships/worksheet" Target="worksheets/sheet988.xml"/><Relationship Id="rId1173" Type="http://schemas.openxmlformats.org/officeDocument/2006/relationships/worksheet" Target="worksheets/sheet1173.xml"/><Relationship Id="rId182" Type="http://schemas.openxmlformats.org/officeDocument/2006/relationships/worksheet" Target="worksheets/sheet182.xml"/><Relationship Id="rId403" Type="http://schemas.openxmlformats.org/officeDocument/2006/relationships/worksheet" Target="worksheets/sheet403.xml"/><Relationship Id="rId750" Type="http://schemas.openxmlformats.org/officeDocument/2006/relationships/worksheet" Target="worksheets/sheet750.xml"/><Relationship Id="rId848" Type="http://schemas.openxmlformats.org/officeDocument/2006/relationships/worksheet" Target="worksheets/sheet848.xml"/><Relationship Id="rId1033" Type="http://schemas.openxmlformats.org/officeDocument/2006/relationships/worksheet" Target="worksheets/sheet1033.xml"/><Relationship Id="rId487" Type="http://schemas.openxmlformats.org/officeDocument/2006/relationships/worksheet" Target="worksheets/sheet487.xml"/><Relationship Id="rId610" Type="http://schemas.openxmlformats.org/officeDocument/2006/relationships/worksheet" Target="worksheets/sheet610.xml"/><Relationship Id="rId694" Type="http://schemas.openxmlformats.org/officeDocument/2006/relationships/worksheet" Target="worksheets/sheet694.xml"/><Relationship Id="rId708" Type="http://schemas.openxmlformats.org/officeDocument/2006/relationships/worksheet" Target="worksheets/sheet708.xml"/><Relationship Id="rId915" Type="http://schemas.openxmlformats.org/officeDocument/2006/relationships/worksheet" Target="worksheets/sheet915.xml"/><Relationship Id="rId1240" Type="http://schemas.openxmlformats.org/officeDocument/2006/relationships/worksheet" Target="worksheets/sheet1240.xml"/><Relationship Id="rId347" Type="http://schemas.openxmlformats.org/officeDocument/2006/relationships/worksheet" Target="worksheets/sheet347.xml"/><Relationship Id="rId999" Type="http://schemas.openxmlformats.org/officeDocument/2006/relationships/worksheet" Target="worksheets/sheet999.xml"/><Relationship Id="rId1100" Type="http://schemas.openxmlformats.org/officeDocument/2006/relationships/worksheet" Target="worksheets/sheet1100.xml"/><Relationship Id="rId1184" Type="http://schemas.openxmlformats.org/officeDocument/2006/relationships/worksheet" Target="worksheets/sheet1184.xml"/><Relationship Id="rId44" Type="http://schemas.openxmlformats.org/officeDocument/2006/relationships/worksheet" Target="worksheets/sheet44.xml"/><Relationship Id="rId554" Type="http://schemas.openxmlformats.org/officeDocument/2006/relationships/worksheet" Target="worksheets/sheet554.xml"/><Relationship Id="rId761" Type="http://schemas.openxmlformats.org/officeDocument/2006/relationships/worksheet" Target="worksheets/sheet761.xml"/><Relationship Id="rId859" Type="http://schemas.openxmlformats.org/officeDocument/2006/relationships/worksheet" Target="worksheets/sheet859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414" Type="http://schemas.openxmlformats.org/officeDocument/2006/relationships/worksheet" Target="worksheets/sheet414.xml"/><Relationship Id="rId498" Type="http://schemas.openxmlformats.org/officeDocument/2006/relationships/worksheet" Target="worksheets/sheet498.xml"/><Relationship Id="rId621" Type="http://schemas.openxmlformats.org/officeDocument/2006/relationships/worksheet" Target="worksheets/sheet621.xml"/><Relationship Id="rId1044" Type="http://schemas.openxmlformats.org/officeDocument/2006/relationships/worksheet" Target="worksheets/sheet1044.xml"/><Relationship Id="rId1251" Type="http://schemas.openxmlformats.org/officeDocument/2006/relationships/worksheet" Target="worksheets/sheet1251.xml"/><Relationship Id="rId260" Type="http://schemas.openxmlformats.org/officeDocument/2006/relationships/worksheet" Target="worksheets/sheet260.xml"/><Relationship Id="rId719" Type="http://schemas.openxmlformats.org/officeDocument/2006/relationships/worksheet" Target="worksheets/sheet719.xml"/><Relationship Id="rId926" Type="http://schemas.openxmlformats.org/officeDocument/2006/relationships/worksheet" Target="worksheets/sheet926.xml"/><Relationship Id="rId1111" Type="http://schemas.openxmlformats.org/officeDocument/2006/relationships/worksheet" Target="worksheets/sheet1111.xml"/><Relationship Id="rId55" Type="http://schemas.openxmlformats.org/officeDocument/2006/relationships/worksheet" Target="worksheets/sheet55.xml"/><Relationship Id="rId120" Type="http://schemas.openxmlformats.org/officeDocument/2006/relationships/worksheet" Target="worksheets/sheet120.xml"/><Relationship Id="rId358" Type="http://schemas.openxmlformats.org/officeDocument/2006/relationships/worksheet" Target="worksheets/sheet358.xml"/><Relationship Id="rId565" Type="http://schemas.openxmlformats.org/officeDocument/2006/relationships/worksheet" Target="worksheets/sheet565.xml"/><Relationship Id="rId772" Type="http://schemas.openxmlformats.org/officeDocument/2006/relationships/worksheet" Target="worksheets/sheet772.xml"/><Relationship Id="rId1195" Type="http://schemas.openxmlformats.org/officeDocument/2006/relationships/worksheet" Target="worksheets/sheet1195.xml"/><Relationship Id="rId1209" Type="http://schemas.openxmlformats.org/officeDocument/2006/relationships/worksheet" Target="worksheets/sheet120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</xdr:row>
      <xdr:rowOff>0</xdr:rowOff>
    </xdr:from>
    <xdr:to>
      <xdr:col>9</xdr:col>
      <xdr:colOff>276225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202-000003000000}"/>
            </a:ext>
          </a:extLst>
        </xdr:cNvPr>
        <xdr:cNvCxnSpPr/>
      </xdr:nvCxnSpPr>
      <xdr:spPr>
        <a:xfrm>
          <a:off x="5838825" y="809625"/>
          <a:ext cx="3409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</xdr:colOff>
      <xdr:row>3</xdr:row>
      <xdr:rowOff>24850</xdr:rowOff>
    </xdr:from>
    <xdr:to>
      <xdr:col>7</xdr:col>
      <xdr:colOff>554935</xdr:colOff>
      <xdr:row>3</xdr:row>
      <xdr:rowOff>24850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F04-000003000000}"/>
            </a:ext>
          </a:extLst>
        </xdr:cNvPr>
        <xdr:cNvCxnSpPr/>
      </xdr:nvCxnSpPr>
      <xdr:spPr>
        <a:xfrm>
          <a:off x="3205370" y="1151285"/>
          <a:ext cx="491158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2850174</xdr:colOff>
      <xdr:row>2</xdr:row>
      <xdr:rowOff>381000</xdr:rowOff>
    </xdr:from>
    <xdr:to>
      <xdr:col>7</xdr:col>
      <xdr:colOff>446942</xdr:colOff>
      <xdr:row>2</xdr:row>
      <xdr:rowOff>381000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E004-000003000000}"/>
            </a:ext>
          </a:extLst>
        </xdr:cNvPr>
        <xdr:cNvCxnSpPr/>
      </xdr:nvCxnSpPr>
      <xdr:spPr>
        <a:xfrm>
          <a:off x="3282462" y="996462"/>
          <a:ext cx="46306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2527788</xdr:colOff>
      <xdr:row>3</xdr:row>
      <xdr:rowOff>586154</xdr:rowOff>
    </xdr:from>
    <xdr:to>
      <xdr:col>7</xdr:col>
      <xdr:colOff>417635</xdr:colOff>
      <xdr:row>3</xdr:row>
      <xdr:rowOff>586154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E104-000003000000}"/>
            </a:ext>
          </a:extLst>
        </xdr:cNvPr>
        <xdr:cNvCxnSpPr/>
      </xdr:nvCxnSpPr>
      <xdr:spPr>
        <a:xfrm>
          <a:off x="2945423" y="1150327"/>
          <a:ext cx="467457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2522483</xdr:colOff>
      <xdr:row>3</xdr:row>
      <xdr:rowOff>59120</xdr:rowOff>
    </xdr:from>
    <xdr:to>
      <xdr:col>7</xdr:col>
      <xdr:colOff>538655</xdr:colOff>
      <xdr:row>3</xdr:row>
      <xdr:rowOff>59120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419549-37B6-588A-4CFA-4A7999EED06A}"/>
            </a:ext>
          </a:extLst>
        </xdr:cNvPr>
        <xdr:cNvCxnSpPr/>
      </xdr:nvCxnSpPr>
      <xdr:spPr>
        <a:xfrm>
          <a:off x="3008586" y="1057603"/>
          <a:ext cx="49464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2781300</xdr:colOff>
      <xdr:row>3</xdr:row>
      <xdr:rowOff>0</xdr:rowOff>
    </xdr:from>
    <xdr:to>
      <xdr:col>6</xdr:col>
      <xdr:colOff>666750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D0DC72D-3E8D-D0F7-DC29-4FFE14A57FDC}"/>
            </a:ext>
          </a:extLst>
        </xdr:cNvPr>
        <xdr:cNvCxnSpPr/>
      </xdr:nvCxnSpPr>
      <xdr:spPr>
        <a:xfrm>
          <a:off x="3219450" y="847725"/>
          <a:ext cx="448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3132420</xdr:colOff>
      <xdr:row>3</xdr:row>
      <xdr:rowOff>79960</xdr:rowOff>
    </xdr:from>
    <xdr:to>
      <xdr:col>6</xdr:col>
      <xdr:colOff>452996</xdr:colOff>
      <xdr:row>3</xdr:row>
      <xdr:rowOff>79960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704-000003000000}"/>
            </a:ext>
          </a:extLst>
        </xdr:cNvPr>
        <xdr:cNvCxnSpPr/>
      </xdr:nvCxnSpPr>
      <xdr:spPr>
        <a:xfrm>
          <a:off x="3563116" y="1082156"/>
          <a:ext cx="39218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8282</xdr:colOff>
      <xdr:row>3</xdr:row>
      <xdr:rowOff>521805</xdr:rowOff>
    </xdr:from>
    <xdr:to>
      <xdr:col>7</xdr:col>
      <xdr:colOff>265044</xdr:colOff>
      <xdr:row>3</xdr:row>
      <xdr:rowOff>521805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804-000003000000}"/>
            </a:ext>
          </a:extLst>
        </xdr:cNvPr>
        <xdr:cNvCxnSpPr/>
      </xdr:nvCxnSpPr>
      <xdr:spPr>
        <a:xfrm>
          <a:off x="3271630" y="1002196"/>
          <a:ext cx="43318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463826</xdr:colOff>
      <xdr:row>3</xdr:row>
      <xdr:rowOff>16565</xdr:rowOff>
    </xdr:from>
    <xdr:to>
      <xdr:col>6</xdr:col>
      <xdr:colOff>654326</xdr:colOff>
      <xdr:row>3</xdr:row>
      <xdr:rowOff>16565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904-000003000000}"/>
            </a:ext>
          </a:extLst>
        </xdr:cNvPr>
        <xdr:cNvCxnSpPr/>
      </xdr:nvCxnSpPr>
      <xdr:spPr>
        <a:xfrm>
          <a:off x="3718891" y="1085022"/>
          <a:ext cx="34952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3048000</xdr:colOff>
      <xdr:row>3</xdr:row>
      <xdr:rowOff>85725</xdr:rowOff>
    </xdr:from>
    <xdr:to>
      <xdr:col>6</xdr:col>
      <xdr:colOff>904875</xdr:colOff>
      <xdr:row>3</xdr:row>
      <xdr:rowOff>85725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A04-000003000000}"/>
            </a:ext>
          </a:extLst>
        </xdr:cNvPr>
        <xdr:cNvCxnSpPr/>
      </xdr:nvCxnSpPr>
      <xdr:spPr>
        <a:xfrm>
          <a:off x="3419475" y="1104900"/>
          <a:ext cx="5210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2895600</xdr:colOff>
      <xdr:row>2</xdr:row>
      <xdr:rowOff>485775</xdr:rowOff>
    </xdr:from>
    <xdr:to>
      <xdr:col>7</xdr:col>
      <xdr:colOff>847725</xdr:colOff>
      <xdr:row>2</xdr:row>
      <xdr:rowOff>485775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B04-000003000000}"/>
            </a:ext>
          </a:extLst>
        </xdr:cNvPr>
        <xdr:cNvCxnSpPr/>
      </xdr:nvCxnSpPr>
      <xdr:spPr>
        <a:xfrm>
          <a:off x="3390900" y="1095375"/>
          <a:ext cx="5486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273326</xdr:colOff>
      <xdr:row>3</xdr:row>
      <xdr:rowOff>173936</xdr:rowOff>
    </xdr:from>
    <xdr:to>
      <xdr:col>6</xdr:col>
      <xdr:colOff>496956</xdr:colOff>
      <xdr:row>3</xdr:row>
      <xdr:rowOff>173936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C04-000003000000}"/>
            </a:ext>
          </a:extLst>
        </xdr:cNvPr>
        <xdr:cNvCxnSpPr/>
      </xdr:nvCxnSpPr>
      <xdr:spPr>
        <a:xfrm>
          <a:off x="3743739" y="1200979"/>
          <a:ext cx="37023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400707</xdr:colOff>
      <xdr:row>3</xdr:row>
      <xdr:rowOff>190500</xdr:rowOff>
    </xdr:from>
    <xdr:to>
      <xdr:col>15</xdr:col>
      <xdr:colOff>124810</xdr:colOff>
      <xdr:row>3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D04-000003000000}"/>
            </a:ext>
          </a:extLst>
        </xdr:cNvPr>
        <xdr:cNvCxnSpPr/>
      </xdr:nvCxnSpPr>
      <xdr:spPr>
        <a:xfrm>
          <a:off x="3494690" y="1064172"/>
          <a:ext cx="429610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2498481</xdr:colOff>
      <xdr:row>2</xdr:row>
      <xdr:rowOff>556846</xdr:rowOff>
    </xdr:from>
    <xdr:to>
      <xdr:col>7</xdr:col>
      <xdr:colOff>139211</xdr:colOff>
      <xdr:row>2</xdr:row>
      <xdr:rowOff>556846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DE04-000003000000}"/>
            </a:ext>
          </a:extLst>
        </xdr:cNvPr>
        <xdr:cNvCxnSpPr/>
      </xdr:nvCxnSpPr>
      <xdr:spPr>
        <a:xfrm>
          <a:off x="2952750" y="1025769"/>
          <a:ext cx="42496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12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12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2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2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2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2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2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2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2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6.xml"/></Relationships>
</file>

<file path=xl/worksheets/_rels/sheet12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7.xml"/></Relationships>
</file>

<file path=xl/worksheets/_rels/sheet12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8.xml"/></Relationships>
</file>

<file path=xl/worksheets/_rels/sheet12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5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0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P39"/>
  <sheetViews>
    <sheetView topLeftCell="A4" zoomScaleNormal="100" workbookViewId="0">
      <pane xSplit="5" ySplit="2" topLeftCell="F6" activePane="bottomRight" state="frozen"/>
      <selection activeCell="A4" sqref="A4"/>
      <selection pane="topRight" activeCell="F4" sqref="F4"/>
      <selection pane="bottomLeft" activeCell="A6" sqref="A6"/>
      <selection pane="bottomRight" activeCell="B10" sqref="B10"/>
    </sheetView>
  </sheetViews>
  <sheetFormatPr defaultRowHeight="18.75" x14ac:dyDescent="0.3"/>
  <cols>
    <col min="1" max="1" width="7.7109375" style="233" customWidth="1"/>
    <col min="2" max="2" width="53.85546875" style="218" customWidth="1"/>
    <col min="3" max="3" width="15.140625" style="218" customWidth="1"/>
    <col min="4" max="4" width="13.85546875" style="218" customWidth="1"/>
    <col min="5" max="7" width="12.28515625" style="218" customWidth="1"/>
    <col min="8" max="8" width="13.140625" style="218" customWidth="1"/>
    <col min="9" max="12" width="12.28515625" style="218" customWidth="1"/>
    <col min="13" max="13" width="14.85546875" style="218" customWidth="1"/>
    <col min="14" max="14" width="14" style="218" customWidth="1"/>
    <col min="15" max="15" width="15.7109375" style="218" customWidth="1"/>
    <col min="16" max="16" width="11.85546875" style="218" customWidth="1"/>
    <col min="17" max="16384" width="9.140625" style="218"/>
  </cols>
  <sheetData>
    <row r="1" spans="1:16" ht="32.25" customHeight="1" x14ac:dyDescent="0.3">
      <c r="A1" s="510" t="s">
        <v>693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</row>
    <row r="2" spans="1:16" ht="31.5" customHeight="1" x14ac:dyDescent="0.3">
      <c r="A2" s="511" t="s">
        <v>738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</row>
    <row r="4" spans="1:16" ht="41.25" customHeight="1" x14ac:dyDescent="0.3">
      <c r="A4" s="512" t="s">
        <v>506</v>
      </c>
      <c r="B4" s="512" t="s">
        <v>694</v>
      </c>
      <c r="C4" s="512" t="s">
        <v>695</v>
      </c>
      <c r="D4" s="513" t="s">
        <v>696</v>
      </c>
      <c r="E4" s="513" t="s">
        <v>697</v>
      </c>
      <c r="F4" s="513" t="s">
        <v>698</v>
      </c>
      <c r="G4" s="513" t="s">
        <v>699</v>
      </c>
      <c r="H4" s="513" t="s">
        <v>700</v>
      </c>
      <c r="I4" s="512" t="s">
        <v>7</v>
      </c>
      <c r="J4" s="512"/>
      <c r="K4" s="512"/>
      <c r="L4" s="513" t="s">
        <v>701</v>
      </c>
      <c r="M4" s="512" t="s">
        <v>577</v>
      </c>
      <c r="N4" s="512"/>
      <c r="O4" s="512"/>
      <c r="P4" s="512" t="s">
        <v>56</v>
      </c>
    </row>
    <row r="5" spans="1:16" ht="156" customHeight="1" x14ac:dyDescent="0.3">
      <c r="A5" s="512"/>
      <c r="B5" s="512"/>
      <c r="C5" s="512"/>
      <c r="D5" s="513"/>
      <c r="E5" s="513"/>
      <c r="F5" s="513"/>
      <c r="G5" s="513"/>
      <c r="H5" s="513"/>
      <c r="I5" s="219" t="s">
        <v>702</v>
      </c>
      <c r="J5" s="219" t="s">
        <v>703</v>
      </c>
      <c r="K5" s="219" t="s">
        <v>704</v>
      </c>
      <c r="L5" s="513"/>
      <c r="M5" s="219" t="s">
        <v>705</v>
      </c>
      <c r="N5" s="229" t="s">
        <v>713</v>
      </c>
      <c r="O5" s="219" t="s">
        <v>706</v>
      </c>
      <c r="P5" s="512"/>
    </row>
    <row r="6" spans="1:16" s="222" customFormat="1" ht="45" customHeight="1" x14ac:dyDescent="0.25">
      <c r="A6" s="220" t="s">
        <v>68</v>
      </c>
      <c r="B6" s="221" t="s">
        <v>714</v>
      </c>
      <c r="C6" s="221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</row>
    <row r="7" spans="1:16" s="225" customFormat="1" ht="43.5" customHeight="1" x14ac:dyDescent="0.25">
      <c r="A7" s="508">
        <v>1</v>
      </c>
      <c r="B7" s="224" t="s">
        <v>707</v>
      </c>
      <c r="C7" s="223" t="s">
        <v>21</v>
      </c>
      <c r="D7" s="224"/>
      <c r="E7" s="236">
        <v>4239.8</v>
      </c>
      <c r="F7" s="236">
        <v>4458.3999999999996</v>
      </c>
      <c r="G7" s="236">
        <v>5231.2999999999993</v>
      </c>
      <c r="H7" s="603">
        <v>3736.7</v>
      </c>
      <c r="I7" s="236">
        <v>5592.5001549999997</v>
      </c>
      <c r="J7" s="603">
        <v>4098.8627178323995</v>
      </c>
      <c r="K7" s="236">
        <v>5652.719574236</v>
      </c>
      <c r="L7" s="236">
        <v>5652.719574236</v>
      </c>
      <c r="M7" s="602">
        <f>J7/H7%</f>
        <v>109.69204693532797</v>
      </c>
      <c r="N7" s="602">
        <f t="shared" ref="N7:N39" si="0">J7/K7%</f>
        <v>72.511340143498742</v>
      </c>
      <c r="O7" s="224"/>
      <c r="P7" s="224"/>
    </row>
    <row r="8" spans="1:16" s="225" customFormat="1" ht="43.5" customHeight="1" x14ac:dyDescent="0.25">
      <c r="A8" s="514"/>
      <c r="B8" s="224" t="s">
        <v>708</v>
      </c>
      <c r="C8" s="223" t="s">
        <v>21</v>
      </c>
      <c r="D8" s="224"/>
      <c r="E8" s="236">
        <v>3285</v>
      </c>
      <c r="F8" s="236">
        <v>3454</v>
      </c>
      <c r="G8" s="236">
        <v>4148</v>
      </c>
      <c r="H8" s="236">
        <v>2973</v>
      </c>
      <c r="I8" s="236">
        <v>4464</v>
      </c>
      <c r="J8" s="236">
        <v>3314.1</v>
      </c>
      <c r="K8" s="236">
        <v>4475</v>
      </c>
      <c r="L8" s="236">
        <f t="shared" ref="L8:L10" si="1">K8</f>
        <v>4475</v>
      </c>
      <c r="M8" s="235">
        <f t="shared" ref="M8:M39" si="2">J8/H8%</f>
        <v>111.47325933400604</v>
      </c>
      <c r="N8" s="235">
        <f t="shared" si="0"/>
        <v>74.05810055865922</v>
      </c>
      <c r="O8" s="224"/>
      <c r="P8" s="224"/>
    </row>
    <row r="9" spans="1:16" s="225" customFormat="1" ht="43.5" customHeight="1" x14ac:dyDescent="0.25">
      <c r="A9" s="514"/>
      <c r="B9" s="224" t="s">
        <v>709</v>
      </c>
      <c r="C9" s="223" t="s">
        <v>21</v>
      </c>
      <c r="D9" s="224"/>
      <c r="E9" s="224">
        <v>538</v>
      </c>
      <c r="F9" s="224">
        <v>574</v>
      </c>
      <c r="G9" s="224">
        <v>615.9</v>
      </c>
      <c r="H9" s="642">
        <v>423.6</v>
      </c>
      <c r="I9" s="235">
        <v>633.33699999999999</v>
      </c>
      <c r="J9" s="235">
        <v>476.48999999999995</v>
      </c>
      <c r="K9" s="505">
        <v>659.99</v>
      </c>
      <c r="L9" s="236">
        <f t="shared" si="1"/>
        <v>659.99</v>
      </c>
      <c r="M9" s="602">
        <f t="shared" si="2"/>
        <v>112.48583569405096</v>
      </c>
      <c r="N9" s="235">
        <f t="shared" si="0"/>
        <v>72.196548432552007</v>
      </c>
      <c r="O9" s="224"/>
      <c r="P9" s="224"/>
    </row>
    <row r="10" spans="1:16" s="225" customFormat="1" ht="43.5" customHeight="1" x14ac:dyDescent="0.25">
      <c r="A10" s="514"/>
      <c r="B10" s="224" t="s">
        <v>710</v>
      </c>
      <c r="C10" s="223" t="s">
        <v>21</v>
      </c>
      <c r="D10" s="224"/>
      <c r="E10" s="224">
        <v>416.8</v>
      </c>
      <c r="F10" s="224">
        <v>430.4</v>
      </c>
      <c r="G10" s="224">
        <v>467.4</v>
      </c>
      <c r="H10" s="224">
        <v>340.1</v>
      </c>
      <c r="I10" s="235">
        <v>495.16315500000002</v>
      </c>
      <c r="J10" s="602">
        <v>308.27271783240002</v>
      </c>
      <c r="K10" s="505">
        <v>517.72957423600008</v>
      </c>
      <c r="L10" s="236">
        <f t="shared" si="1"/>
        <v>517.72957423600008</v>
      </c>
      <c r="M10" s="602">
        <f t="shared" si="2"/>
        <v>90.641787072155253</v>
      </c>
      <c r="N10" s="602">
        <f t="shared" si="0"/>
        <v>59.5431926575394</v>
      </c>
      <c r="O10" s="224"/>
      <c r="P10" s="224"/>
    </row>
    <row r="11" spans="1:16" ht="43.5" customHeight="1" x14ac:dyDescent="0.3">
      <c r="A11" s="509"/>
      <c r="B11" s="224" t="s">
        <v>711</v>
      </c>
      <c r="C11" s="223" t="s">
        <v>19</v>
      </c>
      <c r="D11" s="224">
        <v>65</v>
      </c>
      <c r="E11" s="224">
        <v>53</v>
      </c>
      <c r="F11" s="224">
        <v>56</v>
      </c>
      <c r="G11" s="224">
        <v>59</v>
      </c>
      <c r="H11" s="224"/>
      <c r="I11" s="224">
        <v>62</v>
      </c>
      <c r="J11" s="224"/>
      <c r="K11" s="224">
        <v>62</v>
      </c>
      <c r="L11" s="224">
        <v>62</v>
      </c>
      <c r="M11" s="224"/>
      <c r="N11" s="224"/>
      <c r="O11" s="235">
        <f t="shared" ref="O11:O39" si="3">L11/D11%</f>
        <v>95.384615384615387</v>
      </c>
      <c r="P11" s="224"/>
    </row>
    <row r="12" spans="1:16" ht="54.75" customHeight="1" x14ac:dyDescent="0.3">
      <c r="A12" s="508">
        <v>2</v>
      </c>
      <c r="B12" s="226" t="s">
        <v>718</v>
      </c>
      <c r="C12" s="223" t="s">
        <v>21</v>
      </c>
      <c r="D12" s="224">
        <v>300</v>
      </c>
      <c r="E12" s="224">
        <v>197</v>
      </c>
      <c r="F12" s="235">
        <v>116.774</v>
      </c>
      <c r="G12" s="224">
        <v>125.7</v>
      </c>
      <c r="H12" s="224">
        <v>76.19</v>
      </c>
      <c r="I12" s="224">
        <v>182.6</v>
      </c>
      <c r="J12" s="504">
        <v>96.010999999999996</v>
      </c>
      <c r="K12" s="201">
        <v>130.364</v>
      </c>
      <c r="L12" s="235">
        <v>130.364</v>
      </c>
      <c r="M12" s="235">
        <f t="shared" si="2"/>
        <v>126.01522509515684</v>
      </c>
      <c r="N12" s="235">
        <f>J12/K12%</f>
        <v>73.648399864993394</v>
      </c>
      <c r="O12" s="235">
        <f>L12/D12%</f>
        <v>43.454666666666668</v>
      </c>
      <c r="P12" s="224"/>
    </row>
    <row r="13" spans="1:16" ht="51.75" customHeight="1" x14ac:dyDescent="0.3">
      <c r="A13" s="509"/>
      <c r="B13" s="224" t="s">
        <v>712</v>
      </c>
      <c r="C13" s="227" t="s">
        <v>719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</row>
    <row r="14" spans="1:16" ht="51.75" customHeight="1" x14ac:dyDescent="0.3">
      <c r="A14" s="508">
        <v>3</v>
      </c>
      <c r="B14" s="226" t="s">
        <v>22</v>
      </c>
      <c r="C14" s="224" t="s">
        <v>19</v>
      </c>
      <c r="D14" s="224">
        <v>135</v>
      </c>
      <c r="E14" s="224">
        <v>98.5</v>
      </c>
      <c r="F14" s="224">
        <v>103.4</v>
      </c>
      <c r="G14" s="224">
        <v>115.7</v>
      </c>
      <c r="H14" s="224">
        <v>77</v>
      </c>
      <c r="I14" s="235">
        <v>125.13375360336001</v>
      </c>
      <c r="J14" s="602">
        <v>64.5</v>
      </c>
      <c r="K14" s="235">
        <v>128.34269812639022</v>
      </c>
      <c r="L14" s="506">
        <f>K14</f>
        <v>128.34269812639022</v>
      </c>
      <c r="M14" s="602">
        <f>J14/H14%</f>
        <v>83.766233766233768</v>
      </c>
      <c r="N14" s="602">
        <f t="shared" si="0"/>
        <v>50.256072952807372</v>
      </c>
      <c r="O14" s="235">
        <f t="shared" si="3"/>
        <v>95.068665278807558</v>
      </c>
      <c r="P14" s="224"/>
    </row>
    <row r="15" spans="1:16" ht="51.75" customHeight="1" x14ac:dyDescent="0.3">
      <c r="A15" s="514"/>
      <c r="B15" s="226" t="s">
        <v>715</v>
      </c>
      <c r="C15" s="223" t="s">
        <v>716</v>
      </c>
      <c r="D15" s="224"/>
      <c r="E15" s="236">
        <v>8728.7000000000007</v>
      </c>
      <c r="F15" s="236">
        <v>8744.36</v>
      </c>
      <c r="G15" s="236">
        <v>8007</v>
      </c>
      <c r="H15" s="236">
        <v>5630.9290000000001</v>
      </c>
      <c r="I15" s="21">
        <v>8416.1</v>
      </c>
      <c r="J15" s="21">
        <f>'2 NN LN TS'!F23</f>
        <v>5882.4405999999999</v>
      </c>
      <c r="K15" s="21">
        <f>'2 NN LN TS'!G23</f>
        <v>8477.0406000000003</v>
      </c>
      <c r="L15" s="507">
        <f>K15</f>
        <v>8477.0406000000003</v>
      </c>
      <c r="M15" s="235">
        <f t="shared" si="2"/>
        <v>104.46660932858502</v>
      </c>
      <c r="N15" s="235">
        <f t="shared" si="0"/>
        <v>69.392620344415946</v>
      </c>
      <c r="O15" s="224"/>
      <c r="P15" s="224"/>
    </row>
    <row r="16" spans="1:16" ht="47.25" customHeight="1" x14ac:dyDescent="0.3">
      <c r="A16" s="514"/>
      <c r="B16" s="226" t="s">
        <v>736</v>
      </c>
      <c r="C16" s="223" t="s">
        <v>81</v>
      </c>
      <c r="D16" s="224"/>
      <c r="E16" s="224"/>
      <c r="F16" s="224">
        <v>10.45</v>
      </c>
      <c r="G16" s="224"/>
      <c r="H16" s="224"/>
      <c r="I16" s="224">
        <v>10</v>
      </c>
      <c r="J16" s="224">
        <f>'2 NN LN TS'!F87</f>
        <v>10</v>
      </c>
      <c r="K16" s="224">
        <f>'2 NN LN TS'!G87</f>
        <v>10</v>
      </c>
      <c r="L16" s="224">
        <f>K16</f>
        <v>10</v>
      </c>
      <c r="M16" s="224"/>
      <c r="N16" s="224">
        <f t="shared" si="0"/>
        <v>100</v>
      </c>
      <c r="O16" s="224"/>
      <c r="P16" s="224"/>
    </row>
    <row r="17" spans="1:16" ht="47.25" customHeight="1" x14ac:dyDescent="0.3">
      <c r="A17" s="509"/>
      <c r="B17" s="226" t="s">
        <v>169</v>
      </c>
      <c r="C17" s="223" t="s">
        <v>27</v>
      </c>
      <c r="D17" s="224"/>
      <c r="E17" s="224">
        <v>27.5</v>
      </c>
      <c r="F17" s="224">
        <v>27.8</v>
      </c>
      <c r="G17" s="234">
        <v>27.85</v>
      </c>
      <c r="H17" s="224">
        <v>27.8</v>
      </c>
      <c r="I17" s="224">
        <v>28.01</v>
      </c>
      <c r="J17" s="234">
        <v>27.926742286067594</v>
      </c>
      <c r="K17" s="234">
        <v>28.042968665326864</v>
      </c>
      <c r="L17" s="234">
        <f>K17</f>
        <v>28.042968665326864</v>
      </c>
      <c r="M17" s="235">
        <f t="shared" si="2"/>
        <v>100.45590750384025</v>
      </c>
      <c r="N17" s="235">
        <f t="shared" si="0"/>
        <v>99.585541813898701</v>
      </c>
      <c r="O17" s="224"/>
      <c r="P17" s="224"/>
    </row>
    <row r="18" spans="1:16" s="233" customFormat="1" ht="51.75" customHeight="1" x14ac:dyDescent="0.3">
      <c r="A18" s="231" t="s">
        <v>78</v>
      </c>
      <c r="B18" s="232" t="s">
        <v>717</v>
      </c>
      <c r="C18" s="220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</row>
    <row r="19" spans="1:16" s="233" customFormat="1" ht="62.25" customHeight="1" x14ac:dyDescent="0.3">
      <c r="A19" s="508">
        <v>4</v>
      </c>
      <c r="B19" s="228" t="s">
        <v>720</v>
      </c>
      <c r="C19" s="223" t="s">
        <v>27</v>
      </c>
      <c r="D19" s="224">
        <v>96</v>
      </c>
      <c r="E19" s="224">
        <v>76.7</v>
      </c>
      <c r="F19" s="224">
        <v>80</v>
      </c>
      <c r="G19" s="224">
        <v>78.599999999999994</v>
      </c>
      <c r="H19" s="224">
        <v>75</v>
      </c>
      <c r="I19" s="224">
        <v>100</v>
      </c>
      <c r="J19" s="224">
        <v>82.1</v>
      </c>
      <c r="K19" s="224">
        <v>100</v>
      </c>
      <c r="L19" s="224">
        <f>K19</f>
        <v>100</v>
      </c>
      <c r="M19" s="235">
        <f t="shared" si="2"/>
        <v>109.46666666666665</v>
      </c>
      <c r="N19" s="224">
        <f t="shared" si="0"/>
        <v>82.1</v>
      </c>
      <c r="O19" s="235">
        <f t="shared" si="3"/>
        <v>104.16666666666667</v>
      </c>
      <c r="P19" s="224"/>
    </row>
    <row r="20" spans="1:16" s="233" customFormat="1" ht="62.25" customHeight="1" x14ac:dyDescent="0.3">
      <c r="A20" s="509"/>
      <c r="B20" s="228" t="s">
        <v>721</v>
      </c>
      <c r="C20" s="223" t="s">
        <v>27</v>
      </c>
      <c r="D20" s="224">
        <v>53</v>
      </c>
      <c r="E20" s="224">
        <v>40</v>
      </c>
      <c r="F20" s="224">
        <v>53.3</v>
      </c>
      <c r="G20" s="224">
        <v>53.6</v>
      </c>
      <c r="H20" s="224">
        <v>53.6</v>
      </c>
      <c r="I20" s="224">
        <v>64.3</v>
      </c>
      <c r="J20" s="201">
        <v>57.142857142857139</v>
      </c>
      <c r="K20" s="201">
        <v>67.857142857142847</v>
      </c>
      <c r="L20" s="506">
        <f>K20</f>
        <v>67.857142857142847</v>
      </c>
      <c r="M20" s="235">
        <f t="shared" si="2"/>
        <v>106.6098081023454</v>
      </c>
      <c r="N20" s="235">
        <f t="shared" si="0"/>
        <v>84.21052631578948</v>
      </c>
      <c r="O20" s="235">
        <f t="shared" si="3"/>
        <v>128.03234501347706</v>
      </c>
      <c r="P20" s="224"/>
    </row>
    <row r="21" spans="1:16" s="233" customFormat="1" ht="51" customHeight="1" x14ac:dyDescent="0.3">
      <c r="A21" s="515">
        <v>5</v>
      </c>
      <c r="B21" s="228" t="s">
        <v>722</v>
      </c>
      <c r="C21" s="223" t="s">
        <v>27</v>
      </c>
      <c r="D21" s="224"/>
      <c r="E21" s="224">
        <v>100</v>
      </c>
      <c r="F21" s="224">
        <v>100</v>
      </c>
      <c r="G21" s="224">
        <v>100</v>
      </c>
      <c r="H21" s="224">
        <v>100</v>
      </c>
      <c r="I21" s="224">
        <v>100</v>
      </c>
      <c r="J21" s="224">
        <v>100</v>
      </c>
      <c r="K21" s="224">
        <v>100</v>
      </c>
      <c r="L21" s="224">
        <v>100</v>
      </c>
      <c r="M21" s="224">
        <f t="shared" si="2"/>
        <v>100</v>
      </c>
      <c r="N21" s="224">
        <f t="shared" si="0"/>
        <v>100</v>
      </c>
      <c r="O21" s="224"/>
      <c r="P21" s="224"/>
    </row>
    <row r="22" spans="1:16" s="233" customFormat="1" ht="51" customHeight="1" x14ac:dyDescent="0.3">
      <c r="A22" s="516"/>
      <c r="B22" s="228" t="s">
        <v>723</v>
      </c>
      <c r="C22" s="223" t="s">
        <v>27</v>
      </c>
      <c r="D22" s="224"/>
      <c r="E22" s="224">
        <v>100</v>
      </c>
      <c r="F22" s="224">
        <v>100</v>
      </c>
      <c r="G22" s="224">
        <v>100</v>
      </c>
      <c r="H22" s="224">
        <v>100</v>
      </c>
      <c r="I22" s="224">
        <v>100</v>
      </c>
      <c r="J22" s="224">
        <v>100</v>
      </c>
      <c r="K22" s="224">
        <v>100</v>
      </c>
      <c r="L22" s="224">
        <v>100</v>
      </c>
      <c r="M22" s="224">
        <f t="shared" si="2"/>
        <v>100</v>
      </c>
      <c r="N22" s="224">
        <f t="shared" si="0"/>
        <v>100</v>
      </c>
      <c r="O22" s="224"/>
      <c r="P22" s="224"/>
    </row>
    <row r="23" spans="1:16" s="233" customFormat="1" ht="51" customHeight="1" x14ac:dyDescent="0.3">
      <c r="A23" s="516"/>
      <c r="B23" s="228" t="s">
        <v>737</v>
      </c>
      <c r="C23" s="223" t="s">
        <v>29</v>
      </c>
      <c r="D23" s="224"/>
      <c r="E23" s="224">
        <v>1.31</v>
      </c>
      <c r="F23" s="224">
        <v>2.69</v>
      </c>
      <c r="G23" s="642">
        <v>-1.08</v>
      </c>
      <c r="H23" s="642">
        <v>-1.48</v>
      </c>
      <c r="I23" s="224">
        <v>0.2</v>
      </c>
      <c r="J23" s="224">
        <v>1.5</v>
      </c>
      <c r="K23" s="235">
        <f>'9 DS-KHHGD '!G21</f>
        <v>0.53</v>
      </c>
      <c r="L23" s="235">
        <f>K23</f>
        <v>0.53</v>
      </c>
      <c r="M23" s="505">
        <f t="shared" si="2"/>
        <v>-101.35135135135134</v>
      </c>
      <c r="N23" s="505">
        <f t="shared" si="0"/>
        <v>283.01886792452831</v>
      </c>
      <c r="O23" s="224"/>
      <c r="P23" s="224"/>
    </row>
    <row r="24" spans="1:16" s="233" customFormat="1" ht="51" customHeight="1" x14ac:dyDescent="0.3">
      <c r="A24" s="516"/>
      <c r="B24" s="228" t="s">
        <v>28</v>
      </c>
      <c r="C24" s="223" t="s">
        <v>29</v>
      </c>
      <c r="D24" s="280">
        <v>10</v>
      </c>
      <c r="E24" s="281">
        <v>11.6</v>
      </c>
      <c r="F24" s="282">
        <v>9.0299999999999994</v>
      </c>
      <c r="G24" s="282">
        <v>10.69</v>
      </c>
      <c r="H24" s="201">
        <v>8.3000000000000007</v>
      </c>
      <c r="I24" s="203">
        <v>10.041210802668999</v>
      </c>
      <c r="J24" s="224">
        <v>9.23</v>
      </c>
      <c r="K24" s="224">
        <v>10.039999999999999</v>
      </c>
      <c r="L24" s="224">
        <v>10.039999999999999</v>
      </c>
      <c r="M24" s="235">
        <f>H24/J24%</f>
        <v>89.924160346695558</v>
      </c>
      <c r="N24" s="235">
        <f>K24/J24%</f>
        <v>108.77573131094256</v>
      </c>
      <c r="O24" s="235">
        <f>D24/L24%</f>
        <v>99.601593625498012</v>
      </c>
      <c r="P24" s="224"/>
    </row>
    <row r="25" spans="1:16" s="233" customFormat="1" ht="51" customHeight="1" x14ac:dyDescent="0.3">
      <c r="A25" s="516"/>
      <c r="B25" s="228" t="s">
        <v>724</v>
      </c>
      <c r="C25" s="223" t="s">
        <v>27</v>
      </c>
      <c r="D25" s="284">
        <v>10.5</v>
      </c>
      <c r="E25" s="281">
        <v>10.7</v>
      </c>
      <c r="F25" s="282">
        <v>10.1</v>
      </c>
      <c r="G25" s="282">
        <v>9.4</v>
      </c>
      <c r="H25" s="284">
        <v>9.6999999999999993</v>
      </c>
      <c r="I25" s="283">
        <v>9.1999999999999993</v>
      </c>
      <c r="J25" s="224">
        <v>9.16</v>
      </c>
      <c r="K25" s="224">
        <v>9.16</v>
      </c>
      <c r="L25" s="224">
        <v>9.16</v>
      </c>
      <c r="M25" s="235">
        <f>H25/J25%</f>
        <v>105.89519650655021</v>
      </c>
      <c r="N25" s="235">
        <f>K25/J25%</f>
        <v>100</v>
      </c>
      <c r="O25" s="235">
        <f>D25/L25%</f>
        <v>114.62882096069869</v>
      </c>
      <c r="P25" s="224"/>
    </row>
    <row r="26" spans="1:16" s="233" customFormat="1" ht="51" customHeight="1" x14ac:dyDescent="0.3">
      <c r="A26" s="516"/>
      <c r="B26" s="228" t="s">
        <v>725</v>
      </c>
      <c r="C26" s="223" t="s">
        <v>27</v>
      </c>
      <c r="D26" s="224">
        <v>90</v>
      </c>
      <c r="E26" s="224">
        <v>90</v>
      </c>
      <c r="F26" s="224">
        <v>92</v>
      </c>
      <c r="G26" s="224">
        <v>96</v>
      </c>
      <c r="H26" s="224">
        <v>93.9</v>
      </c>
      <c r="I26" s="224">
        <v>97.1</v>
      </c>
      <c r="J26" s="90">
        <v>97</v>
      </c>
      <c r="K26" s="90">
        <v>97.1</v>
      </c>
      <c r="L26" s="90">
        <v>97.1</v>
      </c>
      <c r="M26" s="235">
        <f>J26/H26%</f>
        <v>103.30138445154419</v>
      </c>
      <c r="N26" s="235">
        <f t="shared" si="0"/>
        <v>99.897013388259523</v>
      </c>
      <c r="O26" s="235">
        <f t="shared" si="3"/>
        <v>107.88888888888889</v>
      </c>
      <c r="P26" s="224"/>
    </row>
    <row r="27" spans="1:16" s="233" customFormat="1" ht="54.75" customHeight="1" x14ac:dyDescent="0.3">
      <c r="A27" s="517"/>
      <c r="B27" s="230" t="s">
        <v>26</v>
      </c>
      <c r="C27" s="223" t="s">
        <v>27</v>
      </c>
      <c r="D27" s="224">
        <v>95</v>
      </c>
      <c r="E27" s="224"/>
      <c r="F27" s="224">
        <v>42</v>
      </c>
      <c r="G27" s="224">
        <v>50</v>
      </c>
      <c r="H27" s="224">
        <v>50</v>
      </c>
      <c r="I27" s="224">
        <v>60</v>
      </c>
      <c r="J27" s="224">
        <v>60</v>
      </c>
      <c r="K27" s="224">
        <v>60</v>
      </c>
      <c r="L27" s="224">
        <v>60</v>
      </c>
      <c r="M27" s="224">
        <f t="shared" si="2"/>
        <v>120</v>
      </c>
      <c r="N27" s="224">
        <f t="shared" si="0"/>
        <v>100</v>
      </c>
      <c r="O27" s="235">
        <f t="shared" si="3"/>
        <v>63.15789473684211</v>
      </c>
      <c r="P27" s="224"/>
    </row>
    <row r="28" spans="1:16" s="233" customFormat="1" ht="51" customHeight="1" x14ac:dyDescent="0.3">
      <c r="A28" s="508">
        <v>6</v>
      </c>
      <c r="B28" s="228" t="s">
        <v>37</v>
      </c>
      <c r="C28" s="223" t="s">
        <v>27</v>
      </c>
      <c r="D28" s="224">
        <v>85</v>
      </c>
      <c r="E28" s="285">
        <v>84.2</v>
      </c>
      <c r="F28" s="285">
        <v>84.5</v>
      </c>
      <c r="G28" s="285">
        <v>84.5</v>
      </c>
      <c r="H28" s="286">
        <v>84.8</v>
      </c>
      <c r="I28" s="235">
        <v>84.774193548387004</v>
      </c>
      <c r="J28" s="201">
        <v>84.552398213476593</v>
      </c>
      <c r="K28" s="201">
        <v>84.774193548387103</v>
      </c>
      <c r="L28" s="201">
        <v>84.774193548387103</v>
      </c>
      <c r="M28" s="235">
        <f t="shared" si="2"/>
        <v>99.70801676117523</v>
      </c>
      <c r="N28" s="235">
        <f t="shared" si="0"/>
        <v>99.738369277693081</v>
      </c>
      <c r="O28" s="235">
        <f t="shared" si="3"/>
        <v>99.734345351043658</v>
      </c>
      <c r="P28" s="224"/>
    </row>
    <row r="29" spans="1:16" s="233" customFormat="1" ht="51" customHeight="1" x14ac:dyDescent="0.3">
      <c r="A29" s="509"/>
      <c r="B29" s="226" t="s">
        <v>726</v>
      </c>
      <c r="C29" s="223" t="s">
        <v>735</v>
      </c>
      <c r="D29" s="284">
        <v>600</v>
      </c>
      <c r="E29" s="287">
        <v>835</v>
      </c>
      <c r="F29" s="287">
        <v>920</v>
      </c>
      <c r="G29" s="287">
        <v>950</v>
      </c>
      <c r="H29" s="284">
        <v>824</v>
      </c>
      <c r="I29" s="284">
        <v>950</v>
      </c>
      <c r="J29" s="202">
        <v>891</v>
      </c>
      <c r="K29" s="202">
        <v>950</v>
      </c>
      <c r="L29" s="202">
        <v>950</v>
      </c>
      <c r="M29" s="505">
        <f t="shared" si="2"/>
        <v>108.13106796116504</v>
      </c>
      <c r="N29" s="505">
        <f t="shared" si="0"/>
        <v>93.78947368421052</v>
      </c>
      <c r="O29" s="505">
        <f t="shared" si="3"/>
        <v>158.33333333333334</v>
      </c>
      <c r="P29" s="224"/>
    </row>
    <row r="30" spans="1:16" s="233" customFormat="1" ht="48.75" customHeight="1" x14ac:dyDescent="0.3">
      <c r="A30" s="508">
        <v>7</v>
      </c>
      <c r="B30" s="226" t="s">
        <v>727</v>
      </c>
      <c r="C30" s="223" t="s">
        <v>27</v>
      </c>
      <c r="D30" s="224">
        <v>96</v>
      </c>
      <c r="E30" s="224">
        <v>98.6</v>
      </c>
      <c r="F30" s="224">
        <v>98.6</v>
      </c>
      <c r="G30" s="224">
        <v>100</v>
      </c>
      <c r="H30" s="224"/>
      <c r="I30" s="224">
        <v>100</v>
      </c>
      <c r="J30" s="224"/>
      <c r="K30" s="224">
        <v>100</v>
      </c>
      <c r="L30" s="224">
        <v>100</v>
      </c>
      <c r="M30" s="224"/>
      <c r="N30" s="224"/>
      <c r="O30" s="235">
        <f>L30/D30%</f>
        <v>104.16666666666667</v>
      </c>
      <c r="P30" s="224"/>
    </row>
    <row r="31" spans="1:16" s="233" customFormat="1" ht="48.75" customHeight="1" x14ac:dyDescent="0.3">
      <c r="A31" s="514"/>
      <c r="B31" s="226" t="s">
        <v>728</v>
      </c>
      <c r="C31" s="223" t="s">
        <v>27</v>
      </c>
      <c r="D31" s="224">
        <v>96</v>
      </c>
      <c r="E31" s="224">
        <v>96</v>
      </c>
      <c r="F31" s="224">
        <v>96</v>
      </c>
      <c r="G31" s="224">
        <v>96.3</v>
      </c>
      <c r="H31" s="224"/>
      <c r="I31" s="224">
        <v>96.3</v>
      </c>
      <c r="J31" s="224"/>
      <c r="K31" s="224">
        <v>96.3</v>
      </c>
      <c r="L31" s="224">
        <v>96.3</v>
      </c>
      <c r="M31" s="224"/>
      <c r="N31" s="224"/>
      <c r="O31" s="235">
        <f t="shared" si="3"/>
        <v>100.3125</v>
      </c>
      <c r="P31" s="224"/>
    </row>
    <row r="32" spans="1:16" s="233" customFormat="1" ht="48.75" customHeight="1" x14ac:dyDescent="0.3">
      <c r="A32" s="514"/>
      <c r="B32" s="226" t="s">
        <v>729</v>
      </c>
      <c r="C32" s="223" t="s">
        <v>27</v>
      </c>
      <c r="D32" s="224">
        <v>98</v>
      </c>
      <c r="E32" s="224">
        <v>98.1</v>
      </c>
      <c r="F32" s="224">
        <v>98.1</v>
      </c>
      <c r="G32" s="224">
        <v>98</v>
      </c>
      <c r="H32" s="224"/>
      <c r="I32" s="224">
        <v>98</v>
      </c>
      <c r="J32" s="224"/>
      <c r="K32" s="224">
        <v>98</v>
      </c>
      <c r="L32" s="224">
        <v>98</v>
      </c>
      <c r="M32" s="224"/>
      <c r="N32" s="224"/>
      <c r="O32" s="235">
        <f t="shared" si="3"/>
        <v>100</v>
      </c>
      <c r="P32" s="224"/>
    </row>
    <row r="33" spans="1:16" s="233" customFormat="1" ht="48.75" customHeight="1" x14ac:dyDescent="0.3">
      <c r="A33" s="514"/>
      <c r="B33" s="226" t="s">
        <v>730</v>
      </c>
      <c r="C33" s="223" t="s">
        <v>27</v>
      </c>
      <c r="D33" s="224">
        <v>80</v>
      </c>
      <c r="E33" s="224">
        <v>57.3</v>
      </c>
      <c r="F33" s="224">
        <v>67.900000000000006</v>
      </c>
      <c r="G33" s="224">
        <v>83.2</v>
      </c>
      <c r="H33" s="224"/>
      <c r="I33" s="224">
        <v>85.5</v>
      </c>
      <c r="J33" s="224"/>
      <c r="K33" s="224">
        <v>85.5</v>
      </c>
      <c r="L33" s="224">
        <v>85.5</v>
      </c>
      <c r="M33" s="224"/>
      <c r="N33" s="224"/>
      <c r="O33" s="235">
        <f t="shared" si="3"/>
        <v>106.875</v>
      </c>
      <c r="P33" s="224"/>
    </row>
    <row r="34" spans="1:16" ht="57" customHeight="1" x14ac:dyDescent="0.3">
      <c r="A34" s="509"/>
      <c r="B34" s="226" t="s">
        <v>731</v>
      </c>
      <c r="C34" s="223" t="s">
        <v>27</v>
      </c>
      <c r="D34" s="224">
        <v>80</v>
      </c>
      <c r="E34" s="224">
        <v>40</v>
      </c>
      <c r="F34" s="224">
        <v>40</v>
      </c>
      <c r="G34" s="224"/>
      <c r="H34" s="224"/>
      <c r="I34" s="224">
        <v>80</v>
      </c>
      <c r="J34" s="224"/>
      <c r="K34" s="224">
        <v>80</v>
      </c>
      <c r="L34" s="224">
        <v>80</v>
      </c>
      <c r="M34" s="224"/>
      <c r="N34" s="224"/>
      <c r="O34" s="235">
        <f t="shared" si="3"/>
        <v>100</v>
      </c>
      <c r="P34" s="224"/>
    </row>
    <row r="35" spans="1:16" ht="59.25" customHeight="1" x14ac:dyDescent="0.3">
      <c r="A35" s="508">
        <v>8</v>
      </c>
      <c r="B35" s="228" t="s">
        <v>45</v>
      </c>
      <c r="C35" s="223" t="s">
        <v>27</v>
      </c>
      <c r="D35" s="224">
        <v>100</v>
      </c>
      <c r="E35" s="224">
        <v>100</v>
      </c>
      <c r="F35" s="224">
        <v>100</v>
      </c>
      <c r="G35" s="224">
        <v>100</v>
      </c>
      <c r="H35" s="224">
        <v>100</v>
      </c>
      <c r="I35" s="224">
        <v>100</v>
      </c>
      <c r="J35" s="224">
        <v>100</v>
      </c>
      <c r="K35" s="224">
        <v>100</v>
      </c>
      <c r="L35" s="224">
        <v>100</v>
      </c>
      <c r="M35" s="224">
        <f t="shared" si="2"/>
        <v>100</v>
      </c>
      <c r="N35" s="224">
        <f t="shared" si="0"/>
        <v>100</v>
      </c>
      <c r="O35" s="224">
        <f t="shared" si="3"/>
        <v>100</v>
      </c>
      <c r="P35" s="224"/>
    </row>
    <row r="36" spans="1:16" ht="51" customHeight="1" x14ac:dyDescent="0.3">
      <c r="A36" s="514"/>
      <c r="B36" s="228" t="s">
        <v>732</v>
      </c>
      <c r="C36" s="223" t="s">
        <v>27</v>
      </c>
      <c r="D36" s="224">
        <v>100</v>
      </c>
      <c r="E36" s="224">
        <v>100</v>
      </c>
      <c r="F36" s="224">
        <v>100</v>
      </c>
      <c r="G36" s="224">
        <v>100</v>
      </c>
      <c r="H36" s="224">
        <v>100</v>
      </c>
      <c r="I36" s="224">
        <v>100</v>
      </c>
      <c r="J36" s="224">
        <v>100</v>
      </c>
      <c r="K36" s="224">
        <v>100</v>
      </c>
      <c r="L36" s="224">
        <v>100</v>
      </c>
      <c r="M36" s="224">
        <f t="shared" si="2"/>
        <v>100</v>
      </c>
      <c r="N36" s="224">
        <f t="shared" si="0"/>
        <v>100</v>
      </c>
      <c r="O36" s="224">
        <f t="shared" si="3"/>
        <v>100</v>
      </c>
      <c r="P36" s="224"/>
    </row>
    <row r="37" spans="1:16" ht="51" customHeight="1" x14ac:dyDescent="0.3">
      <c r="A37" s="514"/>
      <c r="B37" s="228" t="s">
        <v>733</v>
      </c>
      <c r="C37" s="223" t="s">
        <v>27</v>
      </c>
      <c r="D37" s="224">
        <v>95</v>
      </c>
      <c r="E37" s="642">
        <v>85</v>
      </c>
      <c r="F37" s="224">
        <v>85</v>
      </c>
      <c r="G37" s="224">
        <v>85</v>
      </c>
      <c r="H37" s="224">
        <v>85</v>
      </c>
      <c r="I37" s="224">
        <v>85</v>
      </c>
      <c r="J37" s="224">
        <v>72.5</v>
      </c>
      <c r="K37" s="224">
        <v>72.5</v>
      </c>
      <c r="L37" s="224">
        <v>72.5</v>
      </c>
      <c r="M37" s="235">
        <f t="shared" si="2"/>
        <v>85.294117647058826</v>
      </c>
      <c r="N37" s="224">
        <f t="shared" si="0"/>
        <v>100</v>
      </c>
      <c r="O37" s="235">
        <f t="shared" si="3"/>
        <v>76.31578947368422</v>
      </c>
      <c r="P37" s="224"/>
    </row>
    <row r="38" spans="1:16" ht="51" customHeight="1" x14ac:dyDescent="0.3">
      <c r="A38" s="514"/>
      <c r="B38" s="228" t="s">
        <v>734</v>
      </c>
      <c r="C38" s="223" t="s">
        <v>27</v>
      </c>
      <c r="D38" s="224">
        <v>100</v>
      </c>
      <c r="E38" s="224">
        <v>100</v>
      </c>
      <c r="F38" s="224">
        <v>100</v>
      </c>
      <c r="G38" s="224">
        <v>100</v>
      </c>
      <c r="H38" s="224">
        <v>100</v>
      </c>
      <c r="I38" s="224">
        <v>100</v>
      </c>
      <c r="J38" s="224">
        <v>100</v>
      </c>
      <c r="K38" s="224">
        <v>100</v>
      </c>
      <c r="L38" s="224">
        <v>100</v>
      </c>
      <c r="M38" s="224">
        <f t="shared" si="2"/>
        <v>100</v>
      </c>
      <c r="N38" s="224">
        <f t="shared" si="0"/>
        <v>100</v>
      </c>
      <c r="O38" s="224">
        <f t="shared" si="3"/>
        <v>100</v>
      </c>
      <c r="P38" s="224"/>
    </row>
    <row r="39" spans="1:16" ht="59.25" customHeight="1" x14ac:dyDescent="0.3">
      <c r="A39" s="509"/>
      <c r="B39" s="228" t="s">
        <v>50</v>
      </c>
      <c r="C39" s="223" t="s">
        <v>27</v>
      </c>
      <c r="D39" s="224">
        <v>100</v>
      </c>
      <c r="E39" s="224">
        <v>100</v>
      </c>
      <c r="F39" s="224">
        <v>100</v>
      </c>
      <c r="G39" s="224">
        <v>100</v>
      </c>
      <c r="H39" s="224">
        <v>100</v>
      </c>
      <c r="I39" s="224">
        <v>100</v>
      </c>
      <c r="J39" s="224">
        <v>100</v>
      </c>
      <c r="K39" s="224">
        <v>100</v>
      </c>
      <c r="L39" s="224">
        <v>100</v>
      </c>
      <c r="M39" s="224">
        <f t="shared" si="2"/>
        <v>100</v>
      </c>
      <c r="N39" s="224">
        <f t="shared" si="0"/>
        <v>100</v>
      </c>
      <c r="O39" s="224">
        <f t="shared" si="3"/>
        <v>100</v>
      </c>
      <c r="P39" s="224"/>
    </row>
  </sheetData>
  <mergeCells count="22">
    <mergeCell ref="A30:A34"/>
    <mergeCell ref="A35:A39"/>
    <mergeCell ref="A14:A17"/>
    <mergeCell ref="A19:A20"/>
    <mergeCell ref="A21:A27"/>
    <mergeCell ref="A28:A29"/>
    <mergeCell ref="A12:A13"/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O4"/>
    <mergeCell ref="P4:P5"/>
    <mergeCell ref="A7:A11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drawing r:id="rId2"/>
  <legacyDrawing r:id="rId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B101"/>
  <sheetViews>
    <sheetView zoomScale="115" zoomScaleNormal="115" workbookViewId="0">
      <selection activeCell="I18" sqref="I18"/>
    </sheetView>
  </sheetViews>
  <sheetFormatPr defaultColWidth="9" defaultRowHeight="16.5" customHeight="1" x14ac:dyDescent="0.25"/>
  <cols>
    <col min="1" max="1" width="6.42578125" style="6" customWidth="1"/>
    <col min="2" max="2" width="50.140625" style="6" customWidth="1"/>
    <col min="3" max="3" width="9.7109375" style="6" customWidth="1"/>
    <col min="4" max="4" width="12.28515625" style="6" customWidth="1"/>
    <col min="5" max="7" width="13.42578125" style="6" customWidth="1"/>
    <col min="8" max="8" width="13" style="293" customWidth="1"/>
    <col min="9" max="10" width="12.7109375" style="294" customWidth="1"/>
    <col min="11" max="11" width="10.85546875" style="6" customWidth="1"/>
    <col min="12" max="20" width="9" style="6"/>
    <col min="21" max="24" width="12.7109375" style="6" customWidth="1"/>
    <col min="25" max="25" width="14.42578125" style="6" customWidth="1"/>
    <col min="26" max="28" width="10.140625" style="6" customWidth="1"/>
  </cols>
  <sheetData>
    <row r="1" spans="1:23" ht="22.5" customHeight="1" x14ac:dyDescent="0.25">
      <c r="A1" s="4" t="s">
        <v>0</v>
      </c>
      <c r="B1" s="4"/>
      <c r="C1" s="5"/>
      <c r="D1" s="5"/>
      <c r="E1" s="5"/>
      <c r="F1" s="5"/>
      <c r="G1" s="5"/>
      <c r="H1" s="291"/>
      <c r="I1" s="292"/>
      <c r="J1" s="292"/>
      <c r="K1" s="5"/>
    </row>
    <row r="2" spans="1:23" ht="29.25" customHeight="1" x14ac:dyDescent="0.25">
      <c r="A2" s="518" t="s">
        <v>1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</row>
    <row r="3" spans="1:23" ht="27" customHeight="1" x14ac:dyDescent="0.25">
      <c r="A3" s="519" t="s">
        <v>748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</row>
    <row r="4" spans="1:23" ht="29.25" customHeight="1" x14ac:dyDescent="0.25">
      <c r="A4" s="5"/>
      <c r="B4" s="5"/>
      <c r="C4" s="5"/>
      <c r="D4" s="5"/>
      <c r="E4" s="5"/>
      <c r="F4" s="5"/>
      <c r="G4" s="5"/>
      <c r="H4" s="291"/>
      <c r="I4" s="292"/>
      <c r="J4" s="292"/>
      <c r="K4" s="5"/>
    </row>
    <row r="5" spans="1:23" ht="42.75" customHeight="1" x14ac:dyDescent="0.25">
      <c r="A5" s="607" t="s">
        <v>3</v>
      </c>
      <c r="B5" s="607" t="s">
        <v>4</v>
      </c>
      <c r="C5" s="608" t="s">
        <v>5</v>
      </c>
      <c r="D5" s="608" t="s">
        <v>6</v>
      </c>
      <c r="E5" s="608" t="s">
        <v>7</v>
      </c>
      <c r="F5" s="608"/>
      <c r="G5" s="608"/>
      <c r="H5" s="609" t="s">
        <v>8</v>
      </c>
      <c r="I5" s="609"/>
      <c r="J5" s="609"/>
      <c r="K5" s="608" t="s">
        <v>9</v>
      </c>
    </row>
    <row r="6" spans="1:23" ht="123.75" customHeight="1" x14ac:dyDescent="0.25">
      <c r="A6" s="607"/>
      <c r="B6" s="607"/>
      <c r="C6" s="607"/>
      <c r="D6" s="608"/>
      <c r="E6" s="610" t="s">
        <v>10</v>
      </c>
      <c r="F6" s="610" t="s">
        <v>11</v>
      </c>
      <c r="G6" s="610" t="s">
        <v>12</v>
      </c>
      <c r="H6" s="611" t="s">
        <v>13</v>
      </c>
      <c r="I6" s="611" t="s">
        <v>14</v>
      </c>
      <c r="J6" s="611" t="s">
        <v>15</v>
      </c>
      <c r="K6" s="608"/>
    </row>
    <row r="7" spans="1:23" s="7" customFormat="1" ht="45.75" customHeight="1" x14ac:dyDescent="0.25">
      <c r="A7" s="612" t="s">
        <v>16</v>
      </c>
      <c r="B7" s="613" t="s">
        <v>17</v>
      </c>
      <c r="C7" s="612"/>
      <c r="D7" s="614"/>
      <c r="E7" s="614"/>
      <c r="F7" s="614"/>
      <c r="G7" s="614"/>
      <c r="H7" s="615"/>
      <c r="I7" s="615"/>
      <c r="J7" s="615"/>
      <c r="K7" s="616"/>
    </row>
    <row r="8" spans="1:23" ht="42.75" customHeight="1" x14ac:dyDescent="0.25">
      <c r="A8" s="617">
        <v>1</v>
      </c>
      <c r="B8" s="618" t="s">
        <v>18</v>
      </c>
      <c r="C8" s="619" t="s">
        <v>19</v>
      </c>
      <c r="D8" s="620"/>
      <c r="E8" s="620">
        <v>62</v>
      </c>
      <c r="F8" s="620"/>
      <c r="G8" s="620">
        <v>62</v>
      </c>
      <c r="H8" s="621"/>
      <c r="I8" s="622"/>
      <c r="J8" s="622">
        <f>G8/E8%</f>
        <v>100</v>
      </c>
      <c r="K8" s="623"/>
    </row>
    <row r="9" spans="1:23" ht="42.75" customHeight="1" x14ac:dyDescent="0.25">
      <c r="A9" s="617">
        <v>2</v>
      </c>
      <c r="B9" s="618" t="s">
        <v>20</v>
      </c>
      <c r="C9" s="617" t="s">
        <v>21</v>
      </c>
      <c r="D9" s="624">
        <v>76.19</v>
      </c>
      <c r="E9" s="620">
        <v>182.6</v>
      </c>
      <c r="F9" s="625">
        <v>96.010999999999996</v>
      </c>
      <c r="G9" s="625">
        <v>130.364</v>
      </c>
      <c r="H9" s="621">
        <f t="shared" ref="H9:H32" si="0">F9/D9%</f>
        <v>126.01522509515684</v>
      </c>
      <c r="I9" s="622">
        <f t="shared" ref="I9:I32" si="1">F9/E9%</f>
        <v>52.579956188389929</v>
      </c>
      <c r="J9" s="622">
        <f t="shared" ref="J9:J32" si="2">G9/E9%</f>
        <v>71.393209200438122</v>
      </c>
      <c r="K9" s="623"/>
      <c r="U9" s="8"/>
    </row>
    <row r="10" spans="1:23" ht="54.75" customHeight="1" x14ac:dyDescent="0.25">
      <c r="A10" s="617">
        <v>3</v>
      </c>
      <c r="B10" s="618" t="s">
        <v>22</v>
      </c>
      <c r="C10" s="619" t="s">
        <v>23</v>
      </c>
      <c r="D10" s="626">
        <v>77</v>
      </c>
      <c r="E10" s="620">
        <f>'2 NN LN TS'!E18</f>
        <v>125.1351443971833</v>
      </c>
      <c r="F10" s="627">
        <v>64.5</v>
      </c>
      <c r="G10" s="628">
        <v>128.34269812639022</v>
      </c>
      <c r="H10" s="629">
        <f t="shared" si="0"/>
        <v>83.766233766233768</v>
      </c>
      <c r="I10" s="630">
        <f t="shared" si="1"/>
        <v>51.544272642763538</v>
      </c>
      <c r="J10" s="622">
        <f t="shared" si="2"/>
        <v>102.56327168890782</v>
      </c>
      <c r="K10" s="626"/>
    </row>
    <row r="11" spans="1:23" s="7" customFormat="1" ht="41.25" customHeight="1" x14ac:dyDescent="0.25">
      <c r="A11" s="612" t="s">
        <v>24</v>
      </c>
      <c r="B11" s="613" t="s">
        <v>25</v>
      </c>
      <c r="C11" s="612"/>
      <c r="D11" s="626"/>
      <c r="E11" s="626"/>
      <c r="F11" s="626"/>
      <c r="G11" s="626"/>
      <c r="H11" s="621"/>
      <c r="I11" s="622"/>
      <c r="J11" s="622"/>
      <c r="K11" s="616"/>
      <c r="Q11" s="9"/>
    </row>
    <row r="12" spans="1:23" s="7" customFormat="1" ht="42.75" customHeight="1" x14ac:dyDescent="0.25">
      <c r="A12" s="631">
        <v>4</v>
      </c>
      <c r="B12" s="618" t="s">
        <v>26</v>
      </c>
      <c r="C12" s="617" t="s">
        <v>27</v>
      </c>
      <c r="D12" s="626">
        <v>50</v>
      </c>
      <c r="E12" s="626">
        <v>60</v>
      </c>
      <c r="F12" s="626">
        <v>60</v>
      </c>
      <c r="G12" s="626">
        <v>60</v>
      </c>
      <c r="H12" s="621">
        <f t="shared" si="0"/>
        <v>120</v>
      </c>
      <c r="I12" s="622">
        <f t="shared" si="1"/>
        <v>100</v>
      </c>
      <c r="J12" s="622">
        <f t="shared" si="2"/>
        <v>100</v>
      </c>
      <c r="K12" s="616"/>
      <c r="Q12" s="9"/>
    </row>
    <row r="13" spans="1:23" ht="42.75" customHeight="1" x14ac:dyDescent="0.25">
      <c r="A13" s="631"/>
      <c r="B13" s="618" t="s">
        <v>28</v>
      </c>
      <c r="C13" s="617" t="s">
        <v>29</v>
      </c>
      <c r="D13" s="620">
        <v>8.3000000000000007</v>
      </c>
      <c r="E13" s="624">
        <f>'9 DS-KHHGD '!E20</f>
        <v>10.041210802668999</v>
      </c>
      <c r="F13" s="632">
        <v>9.23</v>
      </c>
      <c r="G13" s="632">
        <v>10.039999999999999</v>
      </c>
      <c r="H13" s="643">
        <f>D13/F13%</f>
        <v>89.924160346695558</v>
      </c>
      <c r="I13" s="622">
        <f>E13/F13%</f>
        <v>108.78884943303358</v>
      </c>
      <c r="J13" s="622">
        <f>E13/G13%</f>
        <v>100.01205978753984</v>
      </c>
      <c r="K13" s="620"/>
      <c r="U13" s="8"/>
      <c r="V13" s="8"/>
      <c r="W13" s="8"/>
    </row>
    <row r="14" spans="1:23" ht="42.75" customHeight="1" x14ac:dyDescent="0.25">
      <c r="A14" s="631"/>
      <c r="B14" s="618" t="s">
        <v>30</v>
      </c>
      <c r="C14" s="617" t="s">
        <v>27</v>
      </c>
      <c r="D14" s="620">
        <v>9.6999999999999993</v>
      </c>
      <c r="E14" s="620">
        <f>'10 Y TẾ'!E22</f>
        <v>9.1999999999999993</v>
      </c>
      <c r="F14" s="633">
        <v>9.16</v>
      </c>
      <c r="G14" s="633">
        <v>9.16</v>
      </c>
      <c r="H14" s="621">
        <f>D14/F14%</f>
        <v>105.89519650655021</v>
      </c>
      <c r="I14" s="622">
        <f>E14/F14%</f>
        <v>100.43668122270742</v>
      </c>
      <c r="J14" s="622">
        <f>E14/G14%</f>
        <v>100.43668122270742</v>
      </c>
      <c r="K14" s="620"/>
      <c r="U14" s="10"/>
      <c r="V14" s="10"/>
    </row>
    <row r="15" spans="1:23" ht="42.75" customHeight="1" x14ac:dyDescent="0.25">
      <c r="A15" s="631"/>
      <c r="B15" s="618" t="s">
        <v>31</v>
      </c>
      <c r="C15" s="617" t="s">
        <v>27</v>
      </c>
      <c r="D15" s="620">
        <v>93.9</v>
      </c>
      <c r="E15" s="620">
        <f>'10 Y TẾ'!E30</f>
        <v>97.1</v>
      </c>
      <c r="F15" s="634">
        <v>97</v>
      </c>
      <c r="G15" s="634">
        <v>97.1</v>
      </c>
      <c r="H15" s="621">
        <f t="shared" si="0"/>
        <v>103.30138445154419</v>
      </c>
      <c r="I15" s="622">
        <f t="shared" si="1"/>
        <v>99.897013388259523</v>
      </c>
      <c r="J15" s="622">
        <f t="shared" si="2"/>
        <v>100</v>
      </c>
      <c r="K15" s="620"/>
    </row>
    <row r="16" spans="1:23" ht="40.5" customHeight="1" x14ac:dyDescent="0.25">
      <c r="A16" s="631">
        <v>5</v>
      </c>
      <c r="B16" s="618" t="s">
        <v>32</v>
      </c>
      <c r="C16" s="617" t="s">
        <v>27</v>
      </c>
      <c r="D16" s="626">
        <v>75</v>
      </c>
      <c r="E16" s="626">
        <f>'11 GDĐT'!E50</f>
        <v>100</v>
      </c>
      <c r="F16" s="635">
        <v>82.142857142857139</v>
      </c>
      <c r="G16" s="636">
        <v>99.999999999999986</v>
      </c>
      <c r="H16" s="621">
        <f t="shared" si="0"/>
        <v>109.52380952380952</v>
      </c>
      <c r="I16" s="622">
        <f t="shared" si="1"/>
        <v>82.142857142857139</v>
      </c>
      <c r="J16" s="622">
        <f t="shared" si="2"/>
        <v>99.999999999999986</v>
      </c>
      <c r="K16" s="626"/>
    </row>
    <row r="17" spans="1:11" ht="40.5" customHeight="1" x14ac:dyDescent="0.25">
      <c r="A17" s="631"/>
      <c r="B17" s="618" t="s">
        <v>33</v>
      </c>
      <c r="C17" s="617" t="s">
        <v>27</v>
      </c>
      <c r="D17" s="620">
        <v>53.6</v>
      </c>
      <c r="E17" s="620">
        <f>'11 GDĐT'!E61</f>
        <v>64.285714285713993</v>
      </c>
      <c r="F17" s="620">
        <v>57.142857142857139</v>
      </c>
      <c r="G17" s="620">
        <v>67.857142857142847</v>
      </c>
      <c r="H17" s="621">
        <f t="shared" si="0"/>
        <v>106.6098081023454</v>
      </c>
      <c r="I17" s="622">
        <f t="shared" si="1"/>
        <v>88.888888888889284</v>
      </c>
      <c r="J17" s="622">
        <f t="shared" si="2"/>
        <v>105.55555555555603</v>
      </c>
      <c r="K17" s="637"/>
    </row>
    <row r="18" spans="1:11" ht="43.5" customHeight="1" x14ac:dyDescent="0.25">
      <c r="A18" s="631">
        <v>6</v>
      </c>
      <c r="B18" s="638" t="s">
        <v>34</v>
      </c>
      <c r="C18" s="617" t="s">
        <v>35</v>
      </c>
      <c r="D18" s="626">
        <v>824</v>
      </c>
      <c r="E18" s="626">
        <f>'7 LĐTBXH'!M60</f>
        <v>950</v>
      </c>
      <c r="F18" s="626">
        <v>891</v>
      </c>
      <c r="G18" s="626">
        <v>950</v>
      </c>
      <c r="H18" s="621">
        <f t="shared" si="0"/>
        <v>108.13106796116504</v>
      </c>
      <c r="I18" s="622">
        <f t="shared" si="1"/>
        <v>93.78947368421052</v>
      </c>
      <c r="J18" s="622">
        <f t="shared" si="2"/>
        <v>100</v>
      </c>
      <c r="K18" s="620"/>
    </row>
    <row r="19" spans="1:11" ht="49.5" customHeight="1" x14ac:dyDescent="0.25">
      <c r="A19" s="631"/>
      <c r="B19" s="618" t="s">
        <v>36</v>
      </c>
      <c r="C19" s="617" t="s">
        <v>35</v>
      </c>
      <c r="D19" s="626">
        <v>320</v>
      </c>
      <c r="E19" s="626">
        <f>'7 LĐTBXH'!M56</f>
        <v>250</v>
      </c>
      <c r="F19" s="626">
        <v>195</v>
      </c>
      <c r="G19" s="626">
        <v>257</v>
      </c>
      <c r="H19" s="621">
        <f t="shared" si="0"/>
        <v>60.9375</v>
      </c>
      <c r="I19" s="622">
        <f t="shared" si="1"/>
        <v>78</v>
      </c>
      <c r="J19" s="622">
        <f t="shared" si="2"/>
        <v>102.8</v>
      </c>
      <c r="K19" s="637"/>
    </row>
    <row r="20" spans="1:11" ht="43.5" customHeight="1" x14ac:dyDescent="0.25">
      <c r="A20" s="631"/>
      <c r="B20" s="618" t="s">
        <v>37</v>
      </c>
      <c r="C20" s="617" t="s">
        <v>27</v>
      </c>
      <c r="D20" s="620">
        <v>84.8</v>
      </c>
      <c r="E20" s="620">
        <f>'7 LĐTBXH'!M58</f>
        <v>84.774193548387004</v>
      </c>
      <c r="F20" s="620">
        <v>84.552398213476593</v>
      </c>
      <c r="G20" s="620">
        <v>84.774193548387103</v>
      </c>
      <c r="H20" s="621">
        <f t="shared" si="0"/>
        <v>99.70801676117523</v>
      </c>
      <c r="I20" s="622">
        <f t="shared" si="1"/>
        <v>99.738369277693209</v>
      </c>
      <c r="J20" s="622">
        <f t="shared" si="2"/>
        <v>100.00000000000013</v>
      </c>
      <c r="K20" s="620"/>
    </row>
    <row r="21" spans="1:11" ht="39" customHeight="1" x14ac:dyDescent="0.25">
      <c r="A21" s="631">
        <v>7</v>
      </c>
      <c r="B21" s="618" t="s">
        <v>38</v>
      </c>
      <c r="C21" s="617" t="s">
        <v>27</v>
      </c>
      <c r="D21" s="639"/>
      <c r="E21" s="620">
        <f>'12 VHTT'!E26</f>
        <v>96.3</v>
      </c>
      <c r="F21" s="620"/>
      <c r="G21" s="620">
        <f>'12 VHTT'!G26</f>
        <v>96.3</v>
      </c>
      <c r="H21" s="621"/>
      <c r="I21" s="622"/>
      <c r="J21" s="622">
        <f t="shared" si="2"/>
        <v>100</v>
      </c>
      <c r="K21" s="626"/>
    </row>
    <row r="22" spans="1:11" ht="39" customHeight="1" x14ac:dyDescent="0.25">
      <c r="A22" s="631"/>
      <c r="B22" s="618" t="s">
        <v>39</v>
      </c>
      <c r="C22" s="617" t="s">
        <v>27</v>
      </c>
      <c r="D22" s="639"/>
      <c r="E22" s="626">
        <f>'12 VHTT'!E23</f>
        <v>100</v>
      </c>
      <c r="F22" s="626"/>
      <c r="G22" s="626">
        <f>'12 VHTT'!G23</f>
        <v>100</v>
      </c>
      <c r="H22" s="621"/>
      <c r="I22" s="622"/>
      <c r="J22" s="622">
        <f t="shared" si="2"/>
        <v>100</v>
      </c>
      <c r="K22" s="626"/>
    </row>
    <row r="23" spans="1:11" ht="39" customHeight="1" x14ac:dyDescent="0.25">
      <c r="A23" s="631"/>
      <c r="B23" s="618" t="s">
        <v>40</v>
      </c>
      <c r="C23" s="617" t="s">
        <v>27</v>
      </c>
      <c r="D23" s="639"/>
      <c r="E23" s="626">
        <f>'12 VHTT'!E29</f>
        <v>98.039215686275</v>
      </c>
      <c r="F23" s="626"/>
      <c r="G23" s="626">
        <f>'12 VHTT'!G29</f>
        <v>98</v>
      </c>
      <c r="H23" s="621"/>
      <c r="I23" s="622"/>
      <c r="J23" s="622">
        <f t="shared" si="2"/>
        <v>99.959999999999496</v>
      </c>
      <c r="K23" s="626"/>
    </row>
    <row r="24" spans="1:11" ht="39" customHeight="1" x14ac:dyDescent="0.25">
      <c r="A24" s="631"/>
      <c r="B24" s="618" t="s">
        <v>41</v>
      </c>
      <c r="C24" s="617" t="s">
        <v>27</v>
      </c>
      <c r="D24" s="639"/>
      <c r="E24" s="620">
        <f>'12 VHTT'!E32</f>
        <v>85.496183206107006</v>
      </c>
      <c r="F24" s="620"/>
      <c r="G24" s="620">
        <f>'12 VHTT'!G32</f>
        <v>85.496183206107006</v>
      </c>
      <c r="H24" s="621"/>
      <c r="I24" s="622"/>
      <c r="J24" s="622">
        <f t="shared" si="2"/>
        <v>100</v>
      </c>
      <c r="K24" s="620"/>
    </row>
    <row r="25" spans="1:11" ht="39" customHeight="1" x14ac:dyDescent="0.25">
      <c r="A25" s="631"/>
      <c r="B25" s="618" t="s">
        <v>42</v>
      </c>
      <c r="C25" s="617" t="s">
        <v>27</v>
      </c>
      <c r="D25" s="639"/>
      <c r="E25" s="626">
        <f>'12 VHTT'!E33/5%</f>
        <v>80</v>
      </c>
      <c r="F25" s="626"/>
      <c r="G25" s="626">
        <f>'12 VHTT'!G33/5%</f>
        <v>80</v>
      </c>
      <c r="H25" s="621"/>
      <c r="I25" s="622"/>
      <c r="J25" s="622">
        <f t="shared" si="2"/>
        <v>100</v>
      </c>
      <c r="K25" s="620"/>
    </row>
    <row r="26" spans="1:11" s="7" customFormat="1" ht="33.75" customHeight="1" x14ac:dyDescent="0.25">
      <c r="A26" s="612" t="s">
        <v>43</v>
      </c>
      <c r="B26" s="640" t="s">
        <v>44</v>
      </c>
      <c r="C26" s="612"/>
      <c r="D26" s="626"/>
      <c r="E26" s="626"/>
      <c r="F26" s="626"/>
      <c r="G26" s="626"/>
      <c r="H26" s="621"/>
      <c r="I26" s="622"/>
      <c r="J26" s="622"/>
      <c r="K26" s="616"/>
    </row>
    <row r="27" spans="1:11" ht="47.25" customHeight="1" x14ac:dyDescent="0.25">
      <c r="A27" s="631">
        <v>8</v>
      </c>
      <c r="B27" s="618" t="s">
        <v>45</v>
      </c>
      <c r="C27" s="617" t="s">
        <v>27</v>
      </c>
      <c r="D27" s="626">
        <v>100</v>
      </c>
      <c r="E27" s="626">
        <v>100</v>
      </c>
      <c r="F27" s="626">
        <v>100</v>
      </c>
      <c r="G27" s="626">
        <v>100</v>
      </c>
      <c r="H27" s="621">
        <f t="shared" si="0"/>
        <v>100</v>
      </c>
      <c r="I27" s="622">
        <f t="shared" si="1"/>
        <v>100</v>
      </c>
      <c r="J27" s="622">
        <f t="shared" si="2"/>
        <v>100</v>
      </c>
      <c r="K27" s="626"/>
    </row>
    <row r="28" spans="1:11" ht="40.5" customHeight="1" x14ac:dyDescent="0.25">
      <c r="A28" s="631"/>
      <c r="B28" s="641" t="s">
        <v>46</v>
      </c>
      <c r="C28" s="617"/>
      <c r="D28" s="626"/>
      <c r="E28" s="626"/>
      <c r="F28" s="626"/>
      <c r="G28" s="626"/>
      <c r="H28" s="621"/>
      <c r="I28" s="622"/>
      <c r="J28" s="622"/>
      <c r="K28" s="626"/>
    </row>
    <row r="29" spans="1:11" ht="47.25" customHeight="1" x14ac:dyDescent="0.25">
      <c r="A29" s="631"/>
      <c r="B29" s="618" t="s">
        <v>47</v>
      </c>
      <c r="C29" s="617" t="s">
        <v>27</v>
      </c>
      <c r="D29" s="626">
        <v>100</v>
      </c>
      <c r="E29" s="626">
        <v>100</v>
      </c>
      <c r="F29" s="626">
        <v>100</v>
      </c>
      <c r="G29" s="626">
        <v>100</v>
      </c>
      <c r="H29" s="621">
        <f t="shared" si="0"/>
        <v>100</v>
      </c>
      <c r="I29" s="622">
        <f t="shared" si="1"/>
        <v>100</v>
      </c>
      <c r="J29" s="622">
        <f t="shared" si="2"/>
        <v>100</v>
      </c>
      <c r="K29" s="620"/>
    </row>
    <row r="30" spans="1:11" ht="47.25" customHeight="1" x14ac:dyDescent="0.25">
      <c r="A30" s="631"/>
      <c r="B30" s="618" t="s">
        <v>48</v>
      </c>
      <c r="C30" s="617" t="s">
        <v>27</v>
      </c>
      <c r="D30" s="626">
        <v>85</v>
      </c>
      <c r="E30" s="626">
        <v>85</v>
      </c>
      <c r="F30" s="620">
        <v>72.5</v>
      </c>
      <c r="G30" s="620">
        <v>72.5</v>
      </c>
      <c r="H30" s="621">
        <f t="shared" si="0"/>
        <v>85.294117647058826</v>
      </c>
      <c r="I30" s="622">
        <f t="shared" si="1"/>
        <v>85.294117647058826</v>
      </c>
      <c r="J30" s="622">
        <f t="shared" si="2"/>
        <v>85.294117647058826</v>
      </c>
      <c r="K30" s="620"/>
    </row>
    <row r="31" spans="1:11" ht="47.25" customHeight="1" x14ac:dyDescent="0.25">
      <c r="A31" s="631"/>
      <c r="B31" s="618" t="s">
        <v>49</v>
      </c>
      <c r="C31" s="617" t="s">
        <v>27</v>
      </c>
      <c r="D31" s="626">
        <v>100</v>
      </c>
      <c r="E31" s="626">
        <v>100</v>
      </c>
      <c r="F31" s="626">
        <v>100</v>
      </c>
      <c r="G31" s="626">
        <v>100</v>
      </c>
      <c r="H31" s="621">
        <f t="shared" si="0"/>
        <v>100</v>
      </c>
      <c r="I31" s="622">
        <f t="shared" si="1"/>
        <v>100</v>
      </c>
      <c r="J31" s="622">
        <f t="shared" si="2"/>
        <v>100</v>
      </c>
      <c r="K31" s="626"/>
    </row>
    <row r="32" spans="1:11" ht="47.25" customHeight="1" x14ac:dyDescent="0.25">
      <c r="A32" s="631"/>
      <c r="B32" s="618" t="s">
        <v>50</v>
      </c>
      <c r="C32" s="617" t="s">
        <v>27</v>
      </c>
      <c r="D32" s="626">
        <v>100</v>
      </c>
      <c r="E32" s="626">
        <v>100</v>
      </c>
      <c r="F32" s="626">
        <v>100</v>
      </c>
      <c r="G32" s="626">
        <v>100</v>
      </c>
      <c r="H32" s="621">
        <f t="shared" si="0"/>
        <v>100</v>
      </c>
      <c r="I32" s="622">
        <f t="shared" si="1"/>
        <v>100</v>
      </c>
      <c r="J32" s="622">
        <f t="shared" si="2"/>
        <v>100</v>
      </c>
      <c r="K32" s="626"/>
    </row>
    <row r="33" spans="1:1" ht="16.5" customHeight="1" x14ac:dyDescent="0.25">
      <c r="A33" s="200"/>
    </row>
    <row r="37" spans="1:1" ht="16.5" hidden="1" customHeight="1" x14ac:dyDescent="0.25"/>
    <row r="38" spans="1:1" ht="16.5" hidden="1" customHeight="1" x14ac:dyDescent="0.25"/>
    <row r="39" spans="1:1" ht="16.5" hidden="1" customHeight="1" x14ac:dyDescent="0.25"/>
    <row r="40" spans="1:1" ht="16.5" hidden="1" customHeight="1" x14ac:dyDescent="0.25"/>
    <row r="41" spans="1:1" ht="16.5" hidden="1" customHeight="1" x14ac:dyDescent="0.25"/>
    <row r="42" spans="1:1" ht="16.5" hidden="1" customHeight="1" x14ac:dyDescent="0.25"/>
    <row r="43" spans="1:1" ht="16.5" hidden="1" customHeight="1" x14ac:dyDescent="0.25"/>
    <row r="44" spans="1:1" ht="16.5" hidden="1" customHeight="1" x14ac:dyDescent="0.25"/>
    <row r="45" spans="1:1" ht="16.5" hidden="1" customHeight="1" x14ac:dyDescent="0.25"/>
    <row r="46" spans="1:1" ht="16.5" hidden="1" customHeight="1" x14ac:dyDescent="0.25"/>
    <row r="47" spans="1:1" ht="16.5" hidden="1" customHeight="1" x14ac:dyDescent="0.25"/>
    <row r="48" spans="1:1" ht="16.5" hidden="1" customHeight="1" x14ac:dyDescent="0.25"/>
    <row r="49" ht="16.5" hidden="1" customHeight="1" x14ac:dyDescent="0.25"/>
    <row r="50" ht="16.5" hidden="1" customHeight="1" x14ac:dyDescent="0.25"/>
    <row r="51" ht="16.5" hidden="1" customHeight="1" x14ac:dyDescent="0.25"/>
    <row r="52" ht="16.5" hidden="1" customHeight="1" x14ac:dyDescent="0.25"/>
    <row r="53" ht="16.5" hidden="1" customHeight="1" x14ac:dyDescent="0.25"/>
    <row r="54" ht="16.5" hidden="1" customHeight="1" x14ac:dyDescent="0.25"/>
    <row r="55" ht="16.5" hidden="1" customHeight="1" x14ac:dyDescent="0.25"/>
    <row r="56" ht="16.5" hidden="1" customHeight="1" x14ac:dyDescent="0.25"/>
    <row r="57" ht="16.5" hidden="1" customHeight="1" x14ac:dyDescent="0.25"/>
    <row r="58" ht="16.5" hidden="1" customHeight="1" x14ac:dyDescent="0.25"/>
    <row r="59" ht="16.5" hidden="1" customHeight="1" x14ac:dyDescent="0.25"/>
    <row r="60" ht="16.5" hidden="1" customHeight="1" x14ac:dyDescent="0.25"/>
    <row r="61" ht="16.5" hidden="1" customHeight="1" x14ac:dyDescent="0.25"/>
    <row r="62" ht="16.5" hidden="1" customHeight="1" x14ac:dyDescent="0.25"/>
    <row r="63" ht="16.5" hidden="1" customHeight="1" x14ac:dyDescent="0.25"/>
    <row r="64" ht="16.5" hidden="1" customHeight="1" x14ac:dyDescent="0.25"/>
    <row r="65" ht="16.5" hidden="1" customHeight="1" x14ac:dyDescent="0.25"/>
    <row r="66" ht="16.5" hidden="1" customHeight="1" x14ac:dyDescent="0.25"/>
    <row r="67" ht="16.5" hidden="1" customHeight="1" x14ac:dyDescent="0.25"/>
    <row r="68" ht="16.5" hidden="1" customHeight="1" x14ac:dyDescent="0.25"/>
    <row r="69" ht="16.5" hidden="1" customHeight="1" x14ac:dyDescent="0.25"/>
    <row r="70" ht="16.5" hidden="1" customHeight="1" x14ac:dyDescent="0.25"/>
    <row r="71" ht="16.5" hidden="1" customHeight="1" x14ac:dyDescent="0.25"/>
    <row r="72" ht="16.5" hidden="1" customHeight="1" x14ac:dyDescent="0.25"/>
    <row r="73" ht="16.5" hidden="1" customHeight="1" x14ac:dyDescent="0.25"/>
    <row r="74" ht="16.5" hidden="1" customHeight="1" x14ac:dyDescent="0.25"/>
    <row r="75" ht="16.5" hidden="1" customHeight="1" x14ac:dyDescent="0.25"/>
    <row r="76" ht="16.5" hidden="1" customHeight="1" x14ac:dyDescent="0.25"/>
    <row r="77" ht="16.5" hidden="1" customHeight="1" x14ac:dyDescent="0.25"/>
    <row r="78" ht="16.5" hidden="1" customHeight="1" x14ac:dyDescent="0.25"/>
    <row r="79" ht="16.5" hidden="1" customHeight="1" x14ac:dyDescent="0.25"/>
    <row r="80" ht="16.5" hidden="1" customHeight="1" x14ac:dyDescent="0.25"/>
    <row r="81" ht="16.5" hidden="1" customHeight="1" x14ac:dyDescent="0.25"/>
    <row r="82" ht="16.5" hidden="1" customHeight="1" x14ac:dyDescent="0.25"/>
    <row r="83" ht="16.5" hidden="1" customHeight="1" x14ac:dyDescent="0.25"/>
    <row r="84" ht="16.5" hidden="1" customHeight="1" x14ac:dyDescent="0.25"/>
    <row r="85" ht="16.5" hidden="1" customHeight="1" x14ac:dyDescent="0.25"/>
    <row r="86" ht="16.5" hidden="1" customHeight="1" x14ac:dyDescent="0.25"/>
    <row r="87" ht="16.5" hidden="1" customHeight="1" x14ac:dyDescent="0.25"/>
    <row r="88" ht="16.5" hidden="1" customHeight="1" x14ac:dyDescent="0.25"/>
    <row r="89" ht="16.5" hidden="1" customHeight="1" x14ac:dyDescent="0.25"/>
    <row r="90" ht="16.5" hidden="1" customHeight="1" x14ac:dyDescent="0.25"/>
    <row r="91" ht="16.5" hidden="1" customHeight="1" x14ac:dyDescent="0.25"/>
    <row r="92" ht="16.5" hidden="1" customHeight="1" x14ac:dyDescent="0.25"/>
    <row r="93" ht="16.5" hidden="1" customHeight="1" x14ac:dyDescent="0.25"/>
    <row r="94" ht="16.5" hidden="1" customHeight="1" x14ac:dyDescent="0.25"/>
    <row r="95" ht="16.5" hidden="1" customHeight="1" x14ac:dyDescent="0.25"/>
    <row r="96" ht="16.5" hidden="1" customHeight="1" x14ac:dyDescent="0.25"/>
    <row r="97" ht="16.5" hidden="1" customHeight="1" x14ac:dyDescent="0.25"/>
    <row r="98" ht="16.5" hidden="1" customHeight="1" x14ac:dyDescent="0.25"/>
    <row r="99" ht="16.5" hidden="1" customHeight="1" x14ac:dyDescent="0.25"/>
    <row r="100" ht="16.5" hidden="1" customHeight="1" x14ac:dyDescent="0.25"/>
    <row r="101" ht="16.5" hidden="1" customHeight="1" x14ac:dyDescent="0.25"/>
  </sheetData>
  <mergeCells count="14">
    <mergeCell ref="A27:A32"/>
    <mergeCell ref="A16:A17"/>
    <mergeCell ref="A18:A20"/>
    <mergeCell ref="A12:A15"/>
    <mergeCell ref="D5:D6"/>
    <mergeCell ref="K5:K6"/>
    <mergeCell ref="E5:G5"/>
    <mergeCell ref="H5:J5"/>
    <mergeCell ref="A21:A25"/>
    <mergeCell ref="A2:K2"/>
    <mergeCell ref="A3:K3"/>
    <mergeCell ref="A5:A6"/>
    <mergeCell ref="B5:B6"/>
    <mergeCell ref="C5:C6"/>
  </mergeCells>
  <printOptions horizontalCentered="1"/>
  <pageMargins left="0" right="0" top="0.51181102362204722" bottom="0.47244094488188981" header="0.23622047244094491" footer="0.19685039370078741"/>
  <pageSetup paperSize="9" scale="57" orientation="portrait" r:id="rId1"/>
  <headerFooter>
    <oddFooter>&amp;C&amp;P</oddFooter>
    <evenFooter>&amp;C&amp;P</evenFooter>
  </headerFooter>
  <drawing r:id="rId2"/>
  <legacyDrawing r:id="rId3"/>
</worksheet>
</file>

<file path=xl/worksheets/sheet1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146"/>
  <sheetViews>
    <sheetView topLeftCell="A5" zoomScale="115" zoomScaleNormal="115" workbookViewId="0">
      <pane xSplit="24" ySplit="4" topLeftCell="AG18" activePane="bottomRight" state="frozen"/>
      <selection activeCell="A5" sqref="A5"/>
      <selection pane="topRight" activeCell="Y5" sqref="Y5"/>
      <selection pane="bottomLeft" activeCell="A9" sqref="A9"/>
      <selection pane="bottomRight" activeCell="J19" sqref="J19"/>
    </sheetView>
  </sheetViews>
  <sheetFormatPr defaultColWidth="9.140625" defaultRowHeight="18.75" customHeight="1" x14ac:dyDescent="0.3"/>
  <cols>
    <col min="1" max="1" width="5.42578125" style="1" customWidth="1"/>
    <col min="2" max="2" width="43.42578125" style="96" customWidth="1"/>
    <col min="3" max="3" width="10.85546875" style="96" customWidth="1"/>
    <col min="4" max="4" width="13" style="96" customWidth="1"/>
    <col min="5" max="5" width="12.42578125" style="96" customWidth="1"/>
    <col min="6" max="7" width="12.42578125" style="496" customWidth="1"/>
    <col min="8" max="10" width="12.7109375" style="96" customWidth="1"/>
    <col min="11" max="11" width="14.28515625" style="96" customWidth="1"/>
    <col min="12" max="12" width="11.42578125" style="96" hidden="1" customWidth="1"/>
    <col min="13" max="14" width="10" style="96" hidden="1" customWidth="1"/>
    <col min="15" max="17" width="11.7109375" style="96" hidden="1" customWidth="1"/>
    <col min="18" max="20" width="11.28515625" style="96" hidden="1" customWidth="1"/>
    <col min="21" max="23" width="11.140625" style="96" hidden="1" customWidth="1"/>
    <col min="24" max="26" width="10.42578125" style="96" hidden="1" customWidth="1"/>
    <col min="27" max="27" width="12.140625" style="96" hidden="1" customWidth="1"/>
    <col min="28" max="29" width="11.140625" style="96" hidden="1" customWidth="1"/>
    <col min="30" max="30" width="13" style="96" hidden="1" customWidth="1"/>
    <col min="31" max="31" width="13.5703125" style="96" hidden="1" customWidth="1"/>
    <col min="32" max="32" width="12.5703125" style="96" hidden="1" customWidth="1"/>
    <col min="33" max="33" width="10.28515625" style="96" customWidth="1"/>
  </cols>
  <sheetData>
    <row r="1" spans="1:32" ht="247.5" hidden="1" customHeight="1" x14ac:dyDescent="0.3">
      <c r="A1" s="527" t="s">
        <v>51</v>
      </c>
      <c r="B1" s="527"/>
      <c r="C1" s="95"/>
      <c r="D1" s="95"/>
      <c r="E1" s="528"/>
      <c r="F1" s="528"/>
      <c r="G1" s="528"/>
      <c r="H1" s="528"/>
      <c r="I1" s="528"/>
      <c r="J1" s="528"/>
      <c r="K1" s="528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32" ht="18.75" customHeight="1" x14ac:dyDescent="0.3">
      <c r="A2" s="97" t="s">
        <v>51</v>
      </c>
      <c r="B2" s="97"/>
      <c r="C2" s="95"/>
      <c r="D2" s="95"/>
      <c r="E2" s="95"/>
      <c r="F2" s="488"/>
      <c r="G2" s="488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</row>
    <row r="3" spans="1:32" x14ac:dyDescent="0.3">
      <c r="A3" s="531" t="s">
        <v>52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  <c r="Z3" s="531"/>
      <c r="AA3" s="531"/>
      <c r="AB3" s="531"/>
      <c r="AC3" s="531"/>
      <c r="AD3" s="531"/>
      <c r="AE3" s="531"/>
      <c r="AF3" s="531"/>
    </row>
    <row r="4" spans="1:32" ht="45.75" customHeight="1" x14ac:dyDescent="0.3">
      <c r="A4" s="532" t="s">
        <v>748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  <c r="AA4" s="532"/>
      <c r="AB4" s="532"/>
      <c r="AC4" s="532"/>
      <c r="AD4" s="532"/>
      <c r="AE4" s="532"/>
      <c r="AF4" s="532"/>
    </row>
    <row r="5" spans="1:32" ht="18.75" customHeight="1" x14ac:dyDescent="0.3">
      <c r="A5" s="98"/>
      <c r="B5" s="95"/>
      <c r="C5" s="95"/>
      <c r="D5" s="95"/>
      <c r="E5" s="95"/>
      <c r="F5" s="488"/>
      <c r="G5" s="488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32" ht="34.5" customHeight="1" x14ac:dyDescent="0.3">
      <c r="A6" s="529" t="s">
        <v>53</v>
      </c>
      <c r="B6" s="530" t="s">
        <v>4</v>
      </c>
      <c r="C6" s="521" t="s">
        <v>54</v>
      </c>
      <c r="D6" s="521" t="s">
        <v>55</v>
      </c>
      <c r="E6" s="521" t="s">
        <v>7</v>
      </c>
      <c r="F6" s="521"/>
      <c r="G6" s="521"/>
      <c r="H6" s="530" t="s">
        <v>8</v>
      </c>
      <c r="I6" s="530"/>
      <c r="J6" s="530"/>
      <c r="K6" s="521" t="s">
        <v>56</v>
      </c>
      <c r="L6" s="530" t="s">
        <v>57</v>
      </c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</row>
    <row r="7" spans="1:32" ht="34.5" customHeight="1" x14ac:dyDescent="0.3">
      <c r="A7" s="529"/>
      <c r="B7" s="530"/>
      <c r="C7" s="521"/>
      <c r="D7" s="521"/>
      <c r="E7" s="521" t="s">
        <v>10</v>
      </c>
      <c r="F7" s="522" t="s">
        <v>11</v>
      </c>
      <c r="G7" s="522" t="s">
        <v>58</v>
      </c>
      <c r="H7" s="523" t="s">
        <v>13</v>
      </c>
      <c r="I7" s="523" t="s">
        <v>14</v>
      </c>
      <c r="J7" s="523" t="s">
        <v>15</v>
      </c>
      <c r="K7" s="521"/>
      <c r="L7" s="525" t="s">
        <v>59</v>
      </c>
      <c r="M7" s="526"/>
      <c r="N7" s="526"/>
      <c r="O7" s="525" t="s">
        <v>60</v>
      </c>
      <c r="P7" s="526"/>
      <c r="Q7" s="526"/>
      <c r="R7" s="525" t="s">
        <v>61</v>
      </c>
      <c r="S7" s="526"/>
      <c r="T7" s="526"/>
      <c r="U7" s="525" t="s">
        <v>62</v>
      </c>
      <c r="V7" s="526"/>
      <c r="W7" s="526"/>
      <c r="X7" s="525" t="s">
        <v>63</v>
      </c>
      <c r="Y7" s="526"/>
      <c r="Z7" s="526"/>
      <c r="AA7" s="525" t="s">
        <v>64</v>
      </c>
      <c r="AB7" s="526"/>
      <c r="AC7" s="526"/>
      <c r="AD7" s="530" t="s">
        <v>65</v>
      </c>
      <c r="AE7" s="530"/>
      <c r="AF7" s="530"/>
    </row>
    <row r="8" spans="1:32" ht="95.25" customHeight="1" x14ac:dyDescent="0.3">
      <c r="A8" s="529"/>
      <c r="B8" s="530"/>
      <c r="C8" s="530"/>
      <c r="D8" s="521"/>
      <c r="E8" s="521"/>
      <c r="F8" s="522"/>
      <c r="G8" s="522"/>
      <c r="H8" s="524"/>
      <c r="I8" s="524"/>
      <c r="J8" s="524"/>
      <c r="K8" s="521"/>
      <c r="L8" s="99" t="s">
        <v>66</v>
      </c>
      <c r="M8" s="99" t="s">
        <v>11</v>
      </c>
      <c r="N8" s="99" t="s">
        <v>67</v>
      </c>
      <c r="O8" s="99" t="s">
        <v>66</v>
      </c>
      <c r="P8" s="99" t="s">
        <v>11</v>
      </c>
      <c r="Q8" s="99" t="s">
        <v>67</v>
      </c>
      <c r="R8" s="99" t="s">
        <v>66</v>
      </c>
      <c r="S8" s="99" t="s">
        <v>11</v>
      </c>
      <c r="T8" s="99" t="s">
        <v>67</v>
      </c>
      <c r="U8" s="99" t="s">
        <v>66</v>
      </c>
      <c r="V8" s="99" t="s">
        <v>11</v>
      </c>
      <c r="W8" s="99" t="s">
        <v>67</v>
      </c>
      <c r="X8" s="99" t="s">
        <v>66</v>
      </c>
      <c r="Y8" s="99" t="s">
        <v>11</v>
      </c>
      <c r="Z8" s="99" t="s">
        <v>67</v>
      </c>
      <c r="AA8" s="99" t="s">
        <v>66</v>
      </c>
      <c r="AB8" s="99" t="s">
        <v>11</v>
      </c>
      <c r="AC8" s="99" t="s">
        <v>67</v>
      </c>
      <c r="AD8" s="99" t="s">
        <v>66</v>
      </c>
      <c r="AE8" s="99" t="s">
        <v>11</v>
      </c>
      <c r="AF8" s="99" t="s">
        <v>67</v>
      </c>
    </row>
    <row r="9" spans="1:32" s="97" customFormat="1" ht="53.25" customHeight="1" x14ac:dyDescent="0.3">
      <c r="A9" s="100" t="s">
        <v>68</v>
      </c>
      <c r="B9" s="99" t="s">
        <v>69</v>
      </c>
      <c r="C9" s="99" t="s">
        <v>70</v>
      </c>
      <c r="D9" s="99">
        <v>340.05929952640003</v>
      </c>
      <c r="E9" s="101">
        <f>+E10+E14+E15</f>
        <v>495.16315500000007</v>
      </c>
      <c r="F9" s="600">
        <v>308.27271783240002</v>
      </c>
      <c r="G9" s="600">
        <v>517.72957423600008</v>
      </c>
      <c r="H9" s="85">
        <f t="shared" ref="H9:H73" si="0">F9/D9%</f>
        <v>90.652635661406961</v>
      </c>
      <c r="I9" s="85">
        <f>F9/E9%</f>
        <v>62.256796516372461</v>
      </c>
      <c r="J9" s="85">
        <f>G9/E9%</f>
        <v>104.55737043601314</v>
      </c>
      <c r="K9" s="85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102"/>
      <c r="AB9" s="102"/>
      <c r="AC9" s="102"/>
      <c r="AD9" s="102"/>
      <c r="AE9" s="102"/>
      <c r="AF9" s="102"/>
    </row>
    <row r="10" spans="1:32" ht="27" customHeight="1" x14ac:dyDescent="0.3">
      <c r="A10" s="22"/>
      <c r="B10" s="104" t="s">
        <v>71</v>
      </c>
      <c r="C10" s="15" t="s">
        <v>72</v>
      </c>
      <c r="D10" s="15">
        <v>310.93798452639999</v>
      </c>
      <c r="E10" s="79">
        <v>459.1</v>
      </c>
      <c r="F10" s="601">
        <v>282.59960283240002</v>
      </c>
      <c r="G10" s="601">
        <v>481.66647423600006</v>
      </c>
      <c r="H10" s="86">
        <f t="shared" si="0"/>
        <v>90.886162802797131</v>
      </c>
      <c r="I10" s="86">
        <f t="shared" ref="I10:I73" si="1">F10/E10%</f>
        <v>61.555130218340231</v>
      </c>
      <c r="J10" s="86">
        <f t="shared" ref="J10:J73" si="2">G10/E10%</f>
        <v>104.91537230145939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102"/>
      <c r="AB10" s="102"/>
      <c r="AC10" s="102"/>
      <c r="AD10" s="102"/>
      <c r="AE10" s="102"/>
      <c r="AF10" s="102"/>
    </row>
    <row r="11" spans="1:32" ht="27" customHeight="1" x14ac:dyDescent="0.3">
      <c r="A11" s="22"/>
      <c r="B11" s="104" t="s">
        <v>73</v>
      </c>
      <c r="C11" s="15" t="s">
        <v>72</v>
      </c>
      <c r="D11" s="15">
        <v>185.55264149999999</v>
      </c>
      <c r="E11" s="79">
        <v>309.8</v>
      </c>
      <c r="F11" s="601">
        <v>152.3664698</v>
      </c>
      <c r="G11" s="601">
        <v>332.07410420000002</v>
      </c>
      <c r="H11" s="86">
        <f t="shared" si="0"/>
        <v>82.114955932869336</v>
      </c>
      <c r="I11" s="86">
        <f t="shared" si="1"/>
        <v>49.182204583602321</v>
      </c>
      <c r="J11" s="86">
        <f t="shared" si="2"/>
        <v>107.18983350548741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15"/>
      <c r="AB11" s="15"/>
      <c r="AC11" s="15"/>
      <c r="AD11" s="15"/>
      <c r="AE11" s="15"/>
      <c r="AF11" s="15"/>
    </row>
    <row r="12" spans="1:32" ht="27" customHeight="1" x14ac:dyDescent="0.3">
      <c r="A12" s="22"/>
      <c r="B12" s="104" t="s">
        <v>74</v>
      </c>
      <c r="C12" s="15" t="s">
        <v>72</v>
      </c>
      <c r="D12" s="15">
        <v>115.38534302639999</v>
      </c>
      <c r="E12" s="79">
        <v>133.4</v>
      </c>
      <c r="F12" s="601">
        <v>120.2331330324</v>
      </c>
      <c r="G12" s="601">
        <v>133.59237003600003</v>
      </c>
      <c r="H12" s="86">
        <f t="shared" si="0"/>
        <v>104.20139151026386</v>
      </c>
      <c r="I12" s="86">
        <f t="shared" si="1"/>
        <v>90.129784881859067</v>
      </c>
      <c r="J12" s="86">
        <f t="shared" si="2"/>
        <v>100.14420542428788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15"/>
      <c r="AB12" s="15"/>
      <c r="AC12" s="15"/>
      <c r="AD12" s="15"/>
      <c r="AE12" s="15"/>
      <c r="AF12" s="15"/>
    </row>
    <row r="13" spans="1:32" ht="27" customHeight="1" x14ac:dyDescent="0.3">
      <c r="A13" s="22"/>
      <c r="B13" s="104" t="s">
        <v>75</v>
      </c>
      <c r="C13" s="15" t="s">
        <v>72</v>
      </c>
      <c r="D13" s="15">
        <v>10</v>
      </c>
      <c r="E13" s="79">
        <v>16</v>
      </c>
      <c r="F13" s="601">
        <v>10</v>
      </c>
      <c r="G13" s="601">
        <v>16</v>
      </c>
      <c r="H13" s="86">
        <f t="shared" si="0"/>
        <v>100</v>
      </c>
      <c r="I13" s="86">
        <f t="shared" si="1"/>
        <v>62.5</v>
      </c>
      <c r="J13" s="86">
        <f t="shared" si="2"/>
        <v>100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15"/>
      <c r="AB13" s="15"/>
      <c r="AC13" s="15"/>
      <c r="AD13" s="15"/>
      <c r="AE13" s="15"/>
      <c r="AF13" s="15"/>
    </row>
    <row r="14" spans="1:32" ht="27" customHeight="1" x14ac:dyDescent="0.3">
      <c r="A14" s="22"/>
      <c r="B14" s="104" t="s">
        <v>76</v>
      </c>
      <c r="C14" s="15" t="s">
        <v>72</v>
      </c>
      <c r="D14" s="15">
        <v>5.2</v>
      </c>
      <c r="E14" s="79">
        <v>8.1</v>
      </c>
      <c r="F14" s="601">
        <v>4.9000000000000004</v>
      </c>
      <c r="G14" s="601">
        <v>8.1</v>
      </c>
      <c r="H14" s="86">
        <f t="shared" si="0"/>
        <v>94.230769230769226</v>
      </c>
      <c r="I14" s="86">
        <f t="shared" si="1"/>
        <v>60.493827160493829</v>
      </c>
      <c r="J14" s="86">
        <f t="shared" si="2"/>
        <v>99.999999999999986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15"/>
      <c r="AB14" s="15"/>
      <c r="AC14" s="15"/>
      <c r="AD14" s="15"/>
      <c r="AE14" s="15"/>
      <c r="AF14" s="15"/>
    </row>
    <row r="15" spans="1:32" ht="27" customHeight="1" x14ac:dyDescent="0.3">
      <c r="A15" s="22"/>
      <c r="B15" s="104" t="s">
        <v>77</v>
      </c>
      <c r="C15" s="15" t="s">
        <v>72</v>
      </c>
      <c r="D15" s="15">
        <v>23.921315</v>
      </c>
      <c r="E15" s="79">
        <v>27.963155</v>
      </c>
      <c r="F15" s="601">
        <v>20.773115000000001</v>
      </c>
      <c r="G15" s="601">
        <v>27.963099999999997</v>
      </c>
      <c r="H15" s="86">
        <f t="shared" si="0"/>
        <v>86.83935226805049</v>
      </c>
      <c r="I15" s="86">
        <f t="shared" si="1"/>
        <v>74.287450754394484</v>
      </c>
      <c r="J15" s="86">
        <f t="shared" si="2"/>
        <v>99.999803312609032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15"/>
      <c r="AB15" s="15"/>
      <c r="AC15" s="15"/>
      <c r="AD15" s="15"/>
      <c r="AE15" s="15"/>
      <c r="AF15" s="15"/>
    </row>
    <row r="16" spans="1:32" s="97" customFormat="1" ht="39.75" customHeight="1" x14ac:dyDescent="0.3">
      <c r="A16" s="106" t="s">
        <v>78</v>
      </c>
      <c r="B16" s="107" t="s">
        <v>79</v>
      </c>
      <c r="C16" s="102"/>
      <c r="D16" s="102"/>
      <c r="E16" s="91"/>
      <c r="F16" s="301"/>
      <c r="G16" s="301"/>
      <c r="H16" s="86"/>
      <c r="I16" s="86"/>
      <c r="J16" s="86"/>
      <c r="K16" s="79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102"/>
      <c r="AB16" s="102"/>
      <c r="AC16" s="102"/>
      <c r="AD16" s="102"/>
      <c r="AE16" s="102"/>
      <c r="AF16" s="102"/>
    </row>
    <row r="17" spans="1:32" ht="44.25" customHeight="1" x14ac:dyDescent="0.3">
      <c r="A17" s="22"/>
      <c r="B17" s="108" t="s">
        <v>80</v>
      </c>
      <c r="C17" s="15" t="s">
        <v>81</v>
      </c>
      <c r="D17" s="15">
        <v>2713.15</v>
      </c>
      <c r="E17" s="15">
        <f>E31+E41+E56+E60-E61+E64+E67+E70+E73+E76+E79+E83+E86+E93</f>
        <v>2699.1870000000004</v>
      </c>
      <c r="F17" s="606">
        <f>F31+F41+F56+F60-F61+F64+F67+F70+F73+F76+F79+F83+F86+F93-10</f>
        <v>2686.1500000000005</v>
      </c>
      <c r="G17" s="405">
        <f>G31+G41+G56+G60-G61+G64+G67+G70+G73+G76+G79+G83+G86+G93-10</f>
        <v>2689.1500000000005</v>
      </c>
      <c r="H17" s="86">
        <f t="shared" si="0"/>
        <v>99.00484676483056</v>
      </c>
      <c r="I17" s="481">
        <f t="shared" si="1"/>
        <v>99.517002712298194</v>
      </c>
      <c r="J17" s="86">
        <f t="shared" si="2"/>
        <v>99.628147290276672</v>
      </c>
      <c r="K17" s="79"/>
      <c r="L17" s="15">
        <f>L31+L41+L56+L60-L61+L64+L67+L70+L73+L76+L83+L86+L93</f>
        <v>82.8</v>
      </c>
      <c r="M17" s="15">
        <f t="shared" ref="M17:N17" si="3">M31+M41+M56+M60-M61+M64+M67+M70+M73+M76+M83+M86+M93</f>
        <v>82.8</v>
      </c>
      <c r="N17" s="15">
        <f t="shared" si="3"/>
        <v>82.8</v>
      </c>
      <c r="O17" s="15">
        <f>O31+O41+O56+O60-O61+O64+O67+O70+O73+O76+O83+O86+O93</f>
        <v>157</v>
      </c>
      <c r="P17" s="15">
        <f t="shared" ref="P17:Q17" si="4">P31+P41+P56+P60-P61+P64+P67+P70+P73+P76+P83+P86+P93</f>
        <v>157</v>
      </c>
      <c r="Q17" s="15">
        <f t="shared" si="4"/>
        <v>157</v>
      </c>
      <c r="R17" s="15">
        <f>R31+R41+R56+R60-R61+R64+R67+R70+R73+R76+R83+R86+R93</f>
        <v>149.69999999999999</v>
      </c>
      <c r="S17" s="15">
        <f t="shared" ref="S17:T17" si="5">S31+S41+S56+S60-S61+S64+S67+S70+S73+S76+S83+S86+S93</f>
        <v>149.69999999999999</v>
      </c>
      <c r="T17" s="15">
        <f t="shared" si="5"/>
        <v>149.69999999999999</v>
      </c>
      <c r="U17" s="15">
        <f>U31+U41+U56+U60-U61+U64+U67+U70+U73+U76+U83+U86+U93</f>
        <v>118.4</v>
      </c>
      <c r="V17" s="15">
        <f t="shared" ref="V17:W17" si="6">V31+V41+V56+V60-V61+V64+V67+V70+V73+V76+V83+V86+V93</f>
        <v>118.4</v>
      </c>
      <c r="W17" s="15">
        <f t="shared" si="6"/>
        <v>118.4</v>
      </c>
      <c r="X17" s="15">
        <f>X31+X41+X56+X60-X61+X64+X67+X70+X73+X76+X83+X86+X93</f>
        <v>42.9</v>
      </c>
      <c r="Y17" s="15">
        <f t="shared" ref="Y17:Z17" si="7">Y31+Y41+Y56+Y60-Y61+Y64+Y67+Y70+Y73+Y76+Y83+Y86+Y93</f>
        <v>42.9</v>
      </c>
      <c r="Z17" s="15">
        <f t="shared" si="7"/>
        <v>42.9</v>
      </c>
      <c r="AA17" s="15">
        <f>AA31+AA41+AA56+AA60-AA61+AA64+AA67+AA70+AA73+AA76+AA83+AA86+AA93</f>
        <v>793.78699999999992</v>
      </c>
      <c r="AB17" s="15">
        <f t="shared" ref="AB17:AC17" si="8">AB31+AB41+AB56+AB60-AB61+AB64+AB67+AB70+AB73+AB76+AB83+AB86+AB93</f>
        <v>790.8</v>
      </c>
      <c r="AC17" s="15">
        <f t="shared" si="8"/>
        <v>793.8</v>
      </c>
      <c r="AD17" s="15">
        <f>AD31+AD41+AD56+AD60-AD61+AD64+AD67+AD70+AD73+AD76+AD83+AD86+AD93</f>
        <v>1324.6000000000001</v>
      </c>
      <c r="AE17" s="15">
        <f>AE31+AE41+AE56+AE60-AE61+AE64+AE67+AE70+AE73+AE76+AE83+AE86+AE93</f>
        <v>1324.5500000000002</v>
      </c>
      <c r="AF17" s="15"/>
    </row>
    <row r="18" spans="1:32" ht="51.75" customHeight="1" x14ac:dyDescent="0.3">
      <c r="A18" s="22"/>
      <c r="B18" s="108" t="s">
        <v>82</v>
      </c>
      <c r="C18" s="109" t="s">
        <v>83</v>
      </c>
      <c r="D18" s="109">
        <v>77.2069205536</v>
      </c>
      <c r="E18" s="79">
        <f>(E11+E15)/E17*1000</f>
        <v>125.1351443971833</v>
      </c>
      <c r="F18" s="601">
        <v>64.5</v>
      </c>
      <c r="G18" s="299">
        <v>128.34269812639022</v>
      </c>
      <c r="H18" s="86">
        <f t="shared" si="0"/>
        <v>83.541733742924805</v>
      </c>
      <c r="I18" s="605">
        <f t="shared" si="1"/>
        <v>51.544272642763538</v>
      </c>
      <c r="J18" s="86">
        <f t="shared" si="2"/>
        <v>102.56327168890782</v>
      </c>
      <c r="K18" s="7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5"/>
      <c r="AE18" s="109"/>
      <c r="AF18" s="109"/>
    </row>
    <row r="19" spans="1:32" ht="51.75" customHeight="1" x14ac:dyDescent="0.3">
      <c r="A19" s="22"/>
      <c r="B19" s="108" t="s">
        <v>84</v>
      </c>
      <c r="C19" s="109" t="s">
        <v>83</v>
      </c>
      <c r="D19" s="109"/>
      <c r="E19" s="22">
        <v>226</v>
      </c>
      <c r="F19" s="403"/>
      <c r="G19" s="403">
        <v>226</v>
      </c>
      <c r="H19" s="86"/>
      <c r="I19" s="86"/>
      <c r="J19" s="86">
        <f t="shared" si="2"/>
        <v>100.00000000000001</v>
      </c>
      <c r="K19" s="7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5"/>
      <c r="AE19" s="109"/>
      <c r="AF19" s="109"/>
    </row>
    <row r="20" spans="1:32" ht="44.25" customHeight="1" x14ac:dyDescent="0.3">
      <c r="A20" s="22"/>
      <c r="B20" s="108" t="s">
        <v>85</v>
      </c>
      <c r="C20" s="15" t="s">
        <v>81</v>
      </c>
      <c r="D20" s="15">
        <v>3264.65</v>
      </c>
      <c r="E20" s="79">
        <f>+L20+O20+R20+U20+X20+AA20+AD20</f>
        <v>3528.4870000000001</v>
      </c>
      <c r="F20" s="601">
        <v>3266.2</v>
      </c>
      <c r="G20" s="299">
        <f t="shared" ref="G20" si="9">+N20+Q20+T20+W20+Z20+AC20+AF20</f>
        <v>3524.85</v>
      </c>
      <c r="H20" s="86">
        <f t="shared" si="0"/>
        <v>100.04747829016891</v>
      </c>
      <c r="I20" s="86">
        <f t="shared" si="1"/>
        <v>92.566587321988152</v>
      </c>
      <c r="J20" s="481">
        <f t="shared" si="2"/>
        <v>99.896924659209461</v>
      </c>
      <c r="K20" s="79"/>
      <c r="L20" s="79">
        <f>L27+L65</f>
        <v>105.3</v>
      </c>
      <c r="M20" s="79">
        <f t="shared" ref="M20:N20" si="10">M27+M65</f>
        <v>101.3</v>
      </c>
      <c r="N20" s="79">
        <f t="shared" si="10"/>
        <v>105.3</v>
      </c>
      <c r="O20" s="79">
        <f>O27+O65</f>
        <v>185</v>
      </c>
      <c r="P20" s="79">
        <f t="shared" ref="P20:Q20" si="11">P27+P65</f>
        <v>183</v>
      </c>
      <c r="Q20" s="79">
        <f t="shared" si="11"/>
        <v>185</v>
      </c>
      <c r="R20" s="79">
        <f>R27+R65</f>
        <v>220.7</v>
      </c>
      <c r="S20" s="79">
        <f t="shared" ref="S20:T20" si="12">S27+S65</f>
        <v>198.7</v>
      </c>
      <c r="T20" s="79">
        <f t="shared" si="12"/>
        <v>220.7</v>
      </c>
      <c r="U20" s="79">
        <f>U27+U65</f>
        <v>194.40000000000003</v>
      </c>
      <c r="V20" s="79">
        <f t="shared" ref="V20:W20" si="13">V27+V65</f>
        <v>170.40000000000003</v>
      </c>
      <c r="W20" s="79">
        <f t="shared" si="13"/>
        <v>194.40000000000003</v>
      </c>
      <c r="X20" s="79">
        <f>X27+X65</f>
        <v>69.900000000000006</v>
      </c>
      <c r="Y20" s="79">
        <f t="shared" ref="Y20:Z20" si="14">Y27+Y65</f>
        <v>59.900000000000006</v>
      </c>
      <c r="Z20" s="79">
        <f t="shared" si="14"/>
        <v>69.900000000000006</v>
      </c>
      <c r="AA20" s="79">
        <f>AA27+AA65</f>
        <v>1118.2869999999998</v>
      </c>
      <c r="AB20" s="79">
        <f t="shared" ref="AB20:AC20" si="15">AB27+AB65</f>
        <v>1023.1</v>
      </c>
      <c r="AC20" s="79">
        <f t="shared" si="15"/>
        <v>1124.2</v>
      </c>
      <c r="AD20" s="79">
        <f>AD27+AD65</f>
        <v>1634.9</v>
      </c>
      <c r="AE20" s="79">
        <f t="shared" ref="AE20:AF20" si="16">AE27+AE65</f>
        <v>1585.35</v>
      </c>
      <c r="AF20" s="79">
        <f t="shared" si="16"/>
        <v>1625.35</v>
      </c>
    </row>
    <row r="21" spans="1:32" ht="44.25" customHeight="1" x14ac:dyDescent="0.3">
      <c r="A21" s="22"/>
      <c r="B21" s="108" t="s">
        <v>86</v>
      </c>
      <c r="C21" s="15" t="s">
        <v>81</v>
      </c>
      <c r="D21" s="15">
        <v>551.5</v>
      </c>
      <c r="E21" s="79">
        <f>E34+E42+E43+E57+E61</f>
        <v>829.3</v>
      </c>
      <c r="F21" s="299">
        <f t="shared" ref="F21:G21" si="17">F34+F42+F43+F57+F61</f>
        <v>625.6</v>
      </c>
      <c r="G21" s="299">
        <f t="shared" si="17"/>
        <v>825.7</v>
      </c>
      <c r="H21" s="86">
        <f t="shared" si="0"/>
        <v>113.43608340888487</v>
      </c>
      <c r="I21" s="86">
        <f t="shared" si="1"/>
        <v>75.437115639696145</v>
      </c>
      <c r="J21" s="481">
        <f t="shared" si="2"/>
        <v>99.565898950922474</v>
      </c>
      <c r="K21" s="79"/>
      <c r="L21" s="79">
        <f>L34+L42+L43+L57+L61</f>
        <v>22.5</v>
      </c>
      <c r="M21" s="79">
        <f t="shared" ref="M21:N21" si="18">M34+M42+M43+M57+M61</f>
        <v>18.5</v>
      </c>
      <c r="N21" s="79">
        <f t="shared" si="18"/>
        <v>22.5</v>
      </c>
      <c r="O21" s="79">
        <f>O34+O42+O43+O57+O61</f>
        <v>28</v>
      </c>
      <c r="P21" s="79">
        <f t="shared" ref="P21:Q21" si="19">P34+P42+P43+P57+P61</f>
        <v>26</v>
      </c>
      <c r="Q21" s="79">
        <f t="shared" si="19"/>
        <v>28</v>
      </c>
      <c r="R21" s="79">
        <f>R34+R42+R43+R57+R61</f>
        <v>71</v>
      </c>
      <c r="S21" s="79">
        <f t="shared" ref="S21:T21" si="20">S34+S42+S43+S57+S61</f>
        <v>49</v>
      </c>
      <c r="T21" s="79">
        <f t="shared" si="20"/>
        <v>71</v>
      </c>
      <c r="U21" s="79">
        <f>U34+U42+U43+U57+U61</f>
        <v>76</v>
      </c>
      <c r="V21" s="79">
        <f t="shared" ref="V21:W21" si="21">V34+V42+V43+V57+V61</f>
        <v>52</v>
      </c>
      <c r="W21" s="79">
        <f t="shared" si="21"/>
        <v>76</v>
      </c>
      <c r="X21" s="79">
        <f>X34+X42+X43+X57+X61</f>
        <v>27</v>
      </c>
      <c r="Y21" s="79">
        <f t="shared" ref="Y21:Z21" si="22">Y34+Y42+Y43+Y57+Y61</f>
        <v>17</v>
      </c>
      <c r="Z21" s="79">
        <f t="shared" si="22"/>
        <v>27</v>
      </c>
      <c r="AA21" s="79">
        <f>AA34+AA42+AA43+AA57+AA61</f>
        <v>324.5</v>
      </c>
      <c r="AB21" s="79">
        <f t="shared" ref="AB21:AC21" si="23">AB34+AB42+AB43+AB57+AB61</f>
        <v>232.3</v>
      </c>
      <c r="AC21" s="79">
        <f t="shared" si="23"/>
        <v>330.4</v>
      </c>
      <c r="AD21" s="79">
        <f>AD34+AD42+AD43+AD57+AD61</f>
        <v>280.3</v>
      </c>
      <c r="AE21" s="79">
        <f t="shared" ref="AE21:AF21" si="24">AE34+AE42+AE43+AE57+AE61</f>
        <v>230.8</v>
      </c>
      <c r="AF21" s="79">
        <f t="shared" si="24"/>
        <v>270.8</v>
      </c>
    </row>
    <row r="22" spans="1:32" s="97" customFormat="1" ht="33.75" customHeight="1" x14ac:dyDescent="0.3">
      <c r="A22" s="106" t="s">
        <v>16</v>
      </c>
      <c r="B22" s="107" t="s">
        <v>87</v>
      </c>
      <c r="C22" s="102"/>
      <c r="D22" s="102"/>
      <c r="E22" s="15"/>
      <c r="F22" s="405"/>
      <c r="G22" s="405"/>
      <c r="H22" s="86"/>
      <c r="I22" s="86"/>
      <c r="J22" s="86"/>
      <c r="K22" s="79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3"/>
      <c r="AE22" s="102"/>
      <c r="AF22" s="102"/>
    </row>
    <row r="23" spans="1:32" ht="39" customHeight="1" x14ac:dyDescent="0.3">
      <c r="A23" s="22"/>
      <c r="B23" s="104" t="s">
        <v>88</v>
      </c>
      <c r="C23" s="15" t="s">
        <v>89</v>
      </c>
      <c r="D23" s="15">
        <v>5630.9290000000001</v>
      </c>
      <c r="E23" s="79">
        <f>E30</f>
        <v>8416.1187099999988</v>
      </c>
      <c r="F23" s="299">
        <f t="shared" ref="F23:G23" si="25">F30</f>
        <v>5882.4405999999999</v>
      </c>
      <c r="G23" s="299">
        <f t="shared" si="25"/>
        <v>8477.0406000000003</v>
      </c>
      <c r="H23" s="86">
        <f t="shared" si="0"/>
        <v>104.46660932858502</v>
      </c>
      <c r="I23" s="86">
        <f t="shared" si="1"/>
        <v>69.894933789497372</v>
      </c>
      <c r="J23" s="86">
        <f t="shared" si="2"/>
        <v>100.72387156240576</v>
      </c>
      <c r="K23" s="21"/>
      <c r="L23" s="79">
        <f>L30</f>
        <v>215.2</v>
      </c>
      <c r="M23" s="79">
        <f t="shared" ref="M23:N23" si="26">M30</f>
        <v>160.69999999999999</v>
      </c>
      <c r="N23" s="79">
        <f t="shared" si="26"/>
        <v>215.2</v>
      </c>
      <c r="O23" s="79">
        <f>O30</f>
        <v>144.19999999999999</v>
      </c>
      <c r="P23" s="79">
        <f t="shared" ref="P23:Q23" si="27">P30</f>
        <v>77</v>
      </c>
      <c r="Q23" s="79">
        <f t="shared" si="27"/>
        <v>144.19999999999999</v>
      </c>
      <c r="R23" s="79">
        <f>R30</f>
        <v>581</v>
      </c>
      <c r="S23" s="79">
        <f t="shared" ref="S23:T23" si="28">S30</f>
        <v>398.7</v>
      </c>
      <c r="T23" s="79">
        <f t="shared" si="28"/>
        <v>581</v>
      </c>
      <c r="U23" s="79">
        <f>U30</f>
        <v>522.72460000000001</v>
      </c>
      <c r="V23" s="79">
        <f t="shared" ref="V23:W23" si="29">V30</f>
        <v>349.72460000000001</v>
      </c>
      <c r="W23" s="79">
        <f t="shared" si="29"/>
        <v>508.72460000000007</v>
      </c>
      <c r="X23" s="79">
        <f>X30</f>
        <v>104.79999999999998</v>
      </c>
      <c r="Y23" s="79">
        <f t="shared" ref="Y23:Z23" si="30">Y30</f>
        <v>63.6</v>
      </c>
      <c r="Z23" s="79">
        <f t="shared" si="30"/>
        <v>104.79999999999998</v>
      </c>
      <c r="AA23" s="79">
        <f>AA30</f>
        <v>2699.6131099999998</v>
      </c>
      <c r="AB23" s="79">
        <f t="shared" ref="AB23:AC23" si="31">AB30</f>
        <v>1748.905</v>
      </c>
      <c r="AC23" s="79">
        <f t="shared" si="31"/>
        <v>2769.3050000000003</v>
      </c>
      <c r="AD23" s="79">
        <f>AD30</f>
        <v>4148.5810000000001</v>
      </c>
      <c r="AE23" s="79">
        <f t="shared" ref="AE23:AF23" si="32">AE30</f>
        <v>3083.8109999999997</v>
      </c>
      <c r="AF23" s="79">
        <f t="shared" si="32"/>
        <v>4153.8109999999997</v>
      </c>
    </row>
    <row r="24" spans="1:32" ht="39" customHeight="1" x14ac:dyDescent="0.3">
      <c r="A24" s="22"/>
      <c r="B24" s="104" t="s">
        <v>90</v>
      </c>
      <c r="C24" s="15" t="s">
        <v>89</v>
      </c>
      <c r="D24" s="15">
        <v>2703.8490000000002</v>
      </c>
      <c r="E24" s="21">
        <f>E25</f>
        <v>2690.1087099999995</v>
      </c>
      <c r="F24" s="300">
        <f t="shared" ref="F24:G24" si="33">F25</f>
        <v>2739.6505999999999</v>
      </c>
      <c r="G24" s="300">
        <f t="shared" si="33"/>
        <v>2739.6505999999999</v>
      </c>
      <c r="H24" s="86">
        <f t="shared" si="0"/>
        <v>101.32409761048045</v>
      </c>
      <c r="I24" s="86">
        <f t="shared" si="1"/>
        <v>101.84163152276476</v>
      </c>
      <c r="J24" s="86">
        <f t="shared" si="2"/>
        <v>101.84163152276476</v>
      </c>
      <c r="K24" s="79"/>
      <c r="L24" s="79">
        <f>L33+L36</f>
        <v>36.260000000000005</v>
      </c>
      <c r="M24" s="79">
        <f t="shared" ref="M24:N24" si="34">M33+M36</f>
        <v>36.260000000000005</v>
      </c>
      <c r="N24" s="79">
        <f t="shared" si="34"/>
        <v>36.260000000000005</v>
      </c>
      <c r="O24" s="79">
        <f>O33+O36</f>
        <v>0</v>
      </c>
      <c r="P24" s="79">
        <f t="shared" ref="P24:Q24" si="35">P33+P36</f>
        <v>0</v>
      </c>
      <c r="Q24" s="79">
        <f t="shared" si="35"/>
        <v>0</v>
      </c>
      <c r="R24" s="79">
        <f>R33+R36</f>
        <v>239.7</v>
      </c>
      <c r="S24" s="79">
        <f t="shared" ref="S24:T24" si="36">S33+S36</f>
        <v>239.7</v>
      </c>
      <c r="T24" s="79">
        <f t="shared" si="36"/>
        <v>239.7</v>
      </c>
      <c r="U24" s="79">
        <f>U33+U36</f>
        <v>153.62460000000004</v>
      </c>
      <c r="V24" s="79">
        <f t="shared" ref="V24:W24" si="37">V33+V36</f>
        <v>153.62460000000004</v>
      </c>
      <c r="W24" s="79">
        <f t="shared" si="37"/>
        <v>153.62460000000004</v>
      </c>
      <c r="X24" s="79">
        <f>X33+X36</f>
        <v>19.600000000000001</v>
      </c>
      <c r="Y24" s="79">
        <f t="shared" ref="Y24:Z24" si="38">Y33+Y36</f>
        <v>19.600000000000001</v>
      </c>
      <c r="Z24" s="79">
        <f t="shared" si="38"/>
        <v>19.600000000000001</v>
      </c>
      <c r="AA24" s="79">
        <f>AA33+AA36</f>
        <v>799.01310999999998</v>
      </c>
      <c r="AB24" s="79">
        <f t="shared" ref="AB24:AC24" si="39">AB33+AB36</f>
        <v>843.32500000000005</v>
      </c>
      <c r="AC24" s="79">
        <f t="shared" si="39"/>
        <v>843.32500000000005</v>
      </c>
      <c r="AD24" s="79">
        <f>AD33+AD36</f>
        <v>1441.9109999999998</v>
      </c>
      <c r="AE24" s="79">
        <f t="shared" ref="AE24:AF24" si="40">AE33+AE36</f>
        <v>1447.1409999999998</v>
      </c>
      <c r="AF24" s="79">
        <f t="shared" si="40"/>
        <v>1447.1409999999998</v>
      </c>
    </row>
    <row r="25" spans="1:32" ht="44.25" customHeight="1" x14ac:dyDescent="0.3">
      <c r="A25" s="22"/>
      <c r="B25" s="104" t="s">
        <v>91</v>
      </c>
      <c r="C25" s="15" t="s">
        <v>89</v>
      </c>
      <c r="D25" s="15">
        <v>2703.8490000000002</v>
      </c>
      <c r="E25" s="21">
        <f>E33+E36</f>
        <v>2690.1087099999995</v>
      </c>
      <c r="F25" s="300">
        <f t="shared" ref="F25:G25" si="41">F33+F36</f>
        <v>2739.6505999999999</v>
      </c>
      <c r="G25" s="300">
        <f t="shared" si="41"/>
        <v>2739.6505999999999</v>
      </c>
      <c r="H25" s="86">
        <f t="shared" si="0"/>
        <v>101.32409761048045</v>
      </c>
      <c r="I25" s="86">
        <f t="shared" si="1"/>
        <v>101.84163152276476</v>
      </c>
      <c r="J25" s="86">
        <f t="shared" si="2"/>
        <v>101.84163152276476</v>
      </c>
      <c r="K25" s="79"/>
      <c r="L25" s="79">
        <f>L33+L36</f>
        <v>36.260000000000005</v>
      </c>
      <c r="M25" s="79"/>
      <c r="N25" s="79"/>
      <c r="O25" s="79">
        <f>O33+O36</f>
        <v>0</v>
      </c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105"/>
      <c r="AE25" s="79"/>
      <c r="AF25" s="79"/>
    </row>
    <row r="26" spans="1:32" ht="39" customHeight="1" x14ac:dyDescent="0.3">
      <c r="A26" s="22"/>
      <c r="B26" s="108" t="s">
        <v>92</v>
      </c>
      <c r="C26" s="15" t="s">
        <v>27</v>
      </c>
      <c r="D26" s="15">
        <v>48.017813756842003</v>
      </c>
      <c r="E26" s="79">
        <f>E24/E23%</f>
        <v>31.963768605160272</v>
      </c>
      <c r="F26" s="299">
        <f t="shared" ref="F26:G26" si="42">F24/F23%</f>
        <v>46.573366163697429</v>
      </c>
      <c r="G26" s="299">
        <f t="shared" si="42"/>
        <v>32.318479163589231</v>
      </c>
      <c r="H26" s="86">
        <f t="shared" si="0"/>
        <v>96.991850565169145</v>
      </c>
      <c r="I26" s="86">
        <f t="shared" si="1"/>
        <v>145.7067429657796</v>
      </c>
      <c r="J26" s="86">
        <f t="shared" si="2"/>
        <v>101.10972696245742</v>
      </c>
      <c r="K26" s="79"/>
      <c r="L26" s="79"/>
      <c r="M26" s="79"/>
      <c r="N26" s="79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05"/>
      <c r="AE26" s="15"/>
      <c r="AF26" s="15"/>
    </row>
    <row r="27" spans="1:32" s="97" customFormat="1" ht="30" customHeight="1" x14ac:dyDescent="0.3">
      <c r="A27" s="106">
        <v>1</v>
      </c>
      <c r="B27" s="107" t="s">
        <v>93</v>
      </c>
      <c r="C27" s="102" t="s">
        <v>81</v>
      </c>
      <c r="D27" s="106">
        <v>1876.9</v>
      </c>
      <c r="E27" s="91">
        <f>E29+E53+E64</f>
        <v>2139.2370000000001</v>
      </c>
      <c r="F27" s="301">
        <f t="shared" ref="F27:G27" si="43">F29+F53+F64</f>
        <v>1933.55</v>
      </c>
      <c r="G27" s="301">
        <f t="shared" si="43"/>
        <v>2136.65</v>
      </c>
      <c r="H27" s="85">
        <f t="shared" si="0"/>
        <v>103.01827481485427</v>
      </c>
      <c r="I27" s="85">
        <f t="shared" si="1"/>
        <v>90.385029802681984</v>
      </c>
      <c r="J27" s="85">
        <f t="shared" si="2"/>
        <v>99.879069032556941</v>
      </c>
      <c r="K27" s="79"/>
      <c r="L27" s="91">
        <f>L29+L53+L64</f>
        <v>56.3</v>
      </c>
      <c r="M27" s="91">
        <f t="shared" ref="M27:N27" si="44">M29+M53+M64</f>
        <v>52.3</v>
      </c>
      <c r="N27" s="91">
        <f t="shared" si="44"/>
        <v>56.3</v>
      </c>
      <c r="O27" s="91">
        <f>O29+O53+O64</f>
        <v>44.5</v>
      </c>
      <c r="P27" s="91">
        <f t="shared" ref="P27:Q27" si="45">P29+P53+P64</f>
        <v>42.5</v>
      </c>
      <c r="Q27" s="91">
        <f t="shared" si="45"/>
        <v>44.5</v>
      </c>
      <c r="R27" s="91">
        <f>R29+R53+R64</f>
        <v>155.5</v>
      </c>
      <c r="S27" s="91">
        <f t="shared" ref="S27:T27" si="46">S29+S53+S64</f>
        <v>133.5</v>
      </c>
      <c r="T27" s="91">
        <f t="shared" si="46"/>
        <v>155.5</v>
      </c>
      <c r="U27" s="91">
        <f>U29+U53+U64</f>
        <v>159.20000000000002</v>
      </c>
      <c r="V27" s="91">
        <f t="shared" ref="V27:W27" si="47">V29+V53+V64</f>
        <v>135.20000000000002</v>
      </c>
      <c r="W27" s="91">
        <f t="shared" si="47"/>
        <v>159.20000000000002</v>
      </c>
      <c r="X27" s="91">
        <f>X29+X53+X64</f>
        <v>48</v>
      </c>
      <c r="Y27" s="91">
        <f t="shared" ref="Y27:Z27" si="48">Y29+Y53+Y64</f>
        <v>38</v>
      </c>
      <c r="Z27" s="91">
        <f t="shared" si="48"/>
        <v>48</v>
      </c>
      <c r="AA27" s="91">
        <f>AA29+AA53+AA64</f>
        <v>727.98699999999997</v>
      </c>
      <c r="AB27" s="91">
        <f t="shared" ref="AB27:AC27" si="49">AB29+AB53+AB64</f>
        <v>632.80000000000007</v>
      </c>
      <c r="AC27" s="91">
        <f t="shared" si="49"/>
        <v>733.90000000000009</v>
      </c>
      <c r="AD27" s="91">
        <f>AD29+AD53+AD64</f>
        <v>947.75</v>
      </c>
      <c r="AE27" s="91">
        <f t="shared" ref="AE27:AF27" si="50">AE29+AE53+AE64</f>
        <v>899.25</v>
      </c>
      <c r="AF27" s="91">
        <f t="shared" si="50"/>
        <v>939.25</v>
      </c>
    </row>
    <row r="28" spans="1:32" s="97" customFormat="1" ht="30" customHeight="1" x14ac:dyDescent="0.3">
      <c r="A28" s="106" t="s">
        <v>94</v>
      </c>
      <c r="B28" s="107" t="s">
        <v>95</v>
      </c>
      <c r="C28" s="102"/>
      <c r="D28" s="102"/>
      <c r="E28" s="15"/>
      <c r="F28" s="405"/>
      <c r="G28" s="405"/>
      <c r="H28" s="85"/>
      <c r="I28" s="85"/>
      <c r="J28" s="85"/>
      <c r="K28" s="79"/>
      <c r="L28" s="91"/>
      <c r="M28" s="91"/>
      <c r="N28" s="91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3"/>
      <c r="AE28" s="102"/>
      <c r="AF28" s="102"/>
    </row>
    <row r="29" spans="1:32" s="97" customFormat="1" ht="30" customHeight="1" x14ac:dyDescent="0.3">
      <c r="A29" s="106" t="s">
        <v>96</v>
      </c>
      <c r="B29" s="107" t="s">
        <v>97</v>
      </c>
      <c r="C29" s="102" t="s">
        <v>81</v>
      </c>
      <c r="D29" s="106">
        <v>1533.9</v>
      </c>
      <c r="E29" s="91">
        <f>E31+E34+E40</f>
        <v>1731.4170000000001</v>
      </c>
      <c r="F29" s="301">
        <f t="shared" ref="F29:G29" si="51">F31+F34+F40</f>
        <v>1585.1299999999999</v>
      </c>
      <c r="G29" s="301">
        <f t="shared" si="51"/>
        <v>1745.1299999999999</v>
      </c>
      <c r="H29" s="85">
        <f t="shared" si="0"/>
        <v>103.33985266314622</v>
      </c>
      <c r="I29" s="85">
        <f t="shared" si="1"/>
        <v>91.551024392159704</v>
      </c>
      <c r="J29" s="85">
        <f t="shared" si="2"/>
        <v>100.7920102436328</v>
      </c>
      <c r="K29" s="79"/>
      <c r="L29" s="91">
        <f>L31+L34+L40</f>
        <v>44.3</v>
      </c>
      <c r="M29" s="91">
        <f t="shared" ref="M29:N29" si="52">M31+M34+M40</f>
        <v>41.3</v>
      </c>
      <c r="N29" s="91">
        <f t="shared" si="52"/>
        <v>44.3</v>
      </c>
      <c r="O29" s="91">
        <f>O31+O34+O40</f>
        <v>28</v>
      </c>
      <c r="P29" s="91">
        <f t="shared" ref="P29:Q29" si="53">P31+P34+P40</f>
        <v>28</v>
      </c>
      <c r="Q29" s="91">
        <f t="shared" si="53"/>
        <v>28</v>
      </c>
      <c r="R29" s="91">
        <f>R31+R34+R40</f>
        <v>120</v>
      </c>
      <c r="S29" s="91">
        <f t="shared" ref="S29:T29" si="54">S31+S34+S40</f>
        <v>102</v>
      </c>
      <c r="T29" s="91">
        <f t="shared" si="54"/>
        <v>120</v>
      </c>
      <c r="U29" s="91">
        <f>U31+U34+U40</f>
        <v>106.43</v>
      </c>
      <c r="V29" s="91">
        <f t="shared" ref="V29:W29" si="55">V31+V34+V40</f>
        <v>96.43</v>
      </c>
      <c r="W29" s="91">
        <f t="shared" si="55"/>
        <v>106.43</v>
      </c>
      <c r="X29" s="91">
        <f>X31+X34+X40</f>
        <v>21</v>
      </c>
      <c r="Y29" s="91">
        <f t="shared" ref="Y29:Z29" si="56">Y31+Y34+Y40</f>
        <v>20</v>
      </c>
      <c r="Z29" s="91">
        <f t="shared" si="56"/>
        <v>21</v>
      </c>
      <c r="AA29" s="91">
        <f>AA31+AA34+AA40</f>
        <v>535.48699999999997</v>
      </c>
      <c r="AB29" s="91">
        <f t="shared" ref="AB29:AC29" si="57">AB31+AB34+AB40</f>
        <v>460.2</v>
      </c>
      <c r="AC29" s="91">
        <f t="shared" si="57"/>
        <v>548.20000000000005</v>
      </c>
      <c r="AD29" s="91">
        <f>AD31+AD34+AD40</f>
        <v>876.2</v>
      </c>
      <c r="AE29" s="91">
        <f t="shared" ref="AE29:AF29" si="58">AE31+AE34+AE40</f>
        <v>837.2</v>
      </c>
      <c r="AF29" s="91">
        <f t="shared" si="58"/>
        <v>877.2</v>
      </c>
    </row>
    <row r="30" spans="1:32" s="97" customFormat="1" ht="33" customHeight="1" x14ac:dyDescent="0.3">
      <c r="A30" s="106"/>
      <c r="B30" s="107" t="s">
        <v>98</v>
      </c>
      <c r="C30" s="102" t="s">
        <v>89</v>
      </c>
      <c r="D30" s="102">
        <v>5630.9290000000001</v>
      </c>
      <c r="E30" s="91">
        <f>E33+E36+E48</f>
        <v>8416.1187099999988</v>
      </c>
      <c r="F30" s="301">
        <f t="shared" ref="F30:G30" si="59">F33+F36+F48</f>
        <v>5882.4405999999999</v>
      </c>
      <c r="G30" s="301">
        <f t="shared" si="59"/>
        <v>8477.0406000000003</v>
      </c>
      <c r="H30" s="85">
        <f t="shared" si="0"/>
        <v>104.46660932858502</v>
      </c>
      <c r="I30" s="85">
        <f t="shared" si="1"/>
        <v>69.894933789497372</v>
      </c>
      <c r="J30" s="85">
        <f t="shared" si="2"/>
        <v>100.72387156240576</v>
      </c>
      <c r="K30" s="79"/>
      <c r="L30" s="91">
        <f>L33+L36+L48</f>
        <v>215.2</v>
      </c>
      <c r="M30" s="91">
        <f t="shared" ref="M30:N30" si="60">M33+M36+M48</f>
        <v>160.69999999999999</v>
      </c>
      <c r="N30" s="91">
        <f t="shared" si="60"/>
        <v>215.2</v>
      </c>
      <c r="O30" s="91">
        <f>O33+O36+O48</f>
        <v>144.19999999999999</v>
      </c>
      <c r="P30" s="91">
        <f t="shared" ref="P30:Q30" si="61">P33+P36+P48</f>
        <v>77</v>
      </c>
      <c r="Q30" s="91">
        <f t="shared" si="61"/>
        <v>144.19999999999999</v>
      </c>
      <c r="R30" s="91">
        <f>R33+R36+R48</f>
        <v>581</v>
      </c>
      <c r="S30" s="91">
        <f t="shared" ref="S30:T30" si="62">S33+S36+S48</f>
        <v>398.7</v>
      </c>
      <c r="T30" s="91">
        <f t="shared" si="62"/>
        <v>581</v>
      </c>
      <c r="U30" s="91">
        <f>U33+U36+U48</f>
        <v>522.72460000000001</v>
      </c>
      <c r="V30" s="91">
        <f t="shared" ref="V30:W30" si="63">V33+V36+V48</f>
        <v>349.72460000000001</v>
      </c>
      <c r="W30" s="91">
        <f t="shared" si="63"/>
        <v>508.72460000000007</v>
      </c>
      <c r="X30" s="91">
        <f>X33+X36+X48</f>
        <v>104.79999999999998</v>
      </c>
      <c r="Y30" s="91">
        <f t="shared" ref="Y30:Z30" si="64">Y33+Y36+Y48</f>
        <v>63.6</v>
      </c>
      <c r="Z30" s="91">
        <f t="shared" si="64"/>
        <v>104.79999999999998</v>
      </c>
      <c r="AA30" s="91">
        <f>AA33+AA36+AA48</f>
        <v>2699.6131099999998</v>
      </c>
      <c r="AB30" s="91">
        <f t="shared" ref="AB30:AC30" si="65">AB33+AB36+AB48</f>
        <v>1748.905</v>
      </c>
      <c r="AC30" s="91">
        <f t="shared" si="65"/>
        <v>2769.3050000000003</v>
      </c>
      <c r="AD30" s="91">
        <f>AD33+AD36+AD48</f>
        <v>4148.5810000000001</v>
      </c>
      <c r="AE30" s="91">
        <f t="shared" ref="AE30:AF30" si="66">AE33+AE36+AE48</f>
        <v>3083.8109999999997</v>
      </c>
      <c r="AF30" s="91">
        <f t="shared" si="66"/>
        <v>4153.8109999999997</v>
      </c>
    </row>
    <row r="31" spans="1:32" s="97" customFormat="1" ht="30" customHeight="1" x14ac:dyDescent="0.3">
      <c r="A31" s="106" t="s">
        <v>99</v>
      </c>
      <c r="B31" s="107" t="s">
        <v>100</v>
      </c>
      <c r="C31" s="102" t="s">
        <v>81</v>
      </c>
      <c r="D31" s="102">
        <v>510.5</v>
      </c>
      <c r="E31" s="83">
        <f>+L31+O31+R31+U31+X31+AA31+AD31</f>
        <v>508.017</v>
      </c>
      <c r="F31" s="483">
        <f t="shared" ref="F31:G31" si="67">+M31+P31+S31+V31+Y31+AB31+AE31</f>
        <v>517.03</v>
      </c>
      <c r="G31" s="483">
        <f t="shared" si="67"/>
        <v>517.03</v>
      </c>
      <c r="H31" s="85">
        <f t="shared" si="0"/>
        <v>101.27913809990204</v>
      </c>
      <c r="I31" s="85">
        <f t="shared" si="1"/>
        <v>101.77415322715578</v>
      </c>
      <c r="J31" s="85">
        <f t="shared" si="2"/>
        <v>101.77415322715578</v>
      </c>
      <c r="K31" s="82"/>
      <c r="L31" s="91">
        <v>7.4</v>
      </c>
      <c r="M31" s="91">
        <v>7.4</v>
      </c>
      <c r="N31" s="91">
        <v>7.4</v>
      </c>
      <c r="O31" s="110"/>
      <c r="P31" s="110"/>
      <c r="Q31" s="110"/>
      <c r="R31" s="52">
        <v>47</v>
      </c>
      <c r="S31" s="52">
        <v>47</v>
      </c>
      <c r="T31" s="52">
        <v>47</v>
      </c>
      <c r="U31" s="110">
        <f>41.7-(9.97+2.3)</f>
        <v>29.430000000000003</v>
      </c>
      <c r="V31" s="110">
        <f>41.7-(9.97+2.3)</f>
        <v>29.430000000000003</v>
      </c>
      <c r="W31" s="110">
        <f>41.7-(9.97+2.3)</f>
        <v>29.430000000000003</v>
      </c>
      <c r="X31" s="52">
        <v>4</v>
      </c>
      <c r="Y31" s="52">
        <v>4</v>
      </c>
      <c r="Z31" s="52">
        <v>4</v>
      </c>
      <c r="AA31" s="110">
        <v>144.48699999999999</v>
      </c>
      <c r="AB31" s="110">
        <v>152.5</v>
      </c>
      <c r="AC31" s="110">
        <v>152.5</v>
      </c>
      <c r="AD31" s="110">
        <v>275.7</v>
      </c>
      <c r="AE31" s="111">
        <v>276.7</v>
      </c>
      <c r="AF31" s="111">
        <v>276.7</v>
      </c>
    </row>
    <row r="32" spans="1:32" ht="27.75" customHeight="1" x14ac:dyDescent="0.3">
      <c r="A32" s="22"/>
      <c r="B32" s="104" t="s">
        <v>101</v>
      </c>
      <c r="C32" s="15" t="s">
        <v>102</v>
      </c>
      <c r="D32" s="15">
        <v>52.964720861899998</v>
      </c>
      <c r="E32" s="79">
        <f>E33/E31*10</f>
        <v>52.953123812785783</v>
      </c>
      <c r="F32" s="299">
        <f t="shared" ref="F32:G32" si="68">F33/F31*10</f>
        <v>52.988232791133981</v>
      </c>
      <c r="G32" s="299">
        <f t="shared" si="68"/>
        <v>52.988232791133981</v>
      </c>
      <c r="H32" s="86">
        <f t="shared" si="0"/>
        <v>100.04439167969051</v>
      </c>
      <c r="I32" s="86">
        <f t="shared" si="1"/>
        <v>100.06630199659669</v>
      </c>
      <c r="J32" s="86">
        <f t="shared" si="2"/>
        <v>100.06630199659669</v>
      </c>
      <c r="K32" s="79"/>
      <c r="L32" s="21">
        <v>49</v>
      </c>
      <c r="M32" s="21">
        <v>49</v>
      </c>
      <c r="N32" s="21">
        <v>49</v>
      </c>
      <c r="O32" s="111"/>
      <c r="P32" s="111"/>
      <c r="Q32" s="111"/>
      <c r="R32" s="23">
        <v>51</v>
      </c>
      <c r="S32" s="23">
        <v>51</v>
      </c>
      <c r="T32" s="23">
        <v>51</v>
      </c>
      <c r="U32" s="111">
        <v>52.2</v>
      </c>
      <c r="V32" s="111">
        <v>52.2</v>
      </c>
      <c r="W32" s="111">
        <v>52.2</v>
      </c>
      <c r="X32" s="23">
        <v>49</v>
      </c>
      <c r="Y32" s="23">
        <v>49</v>
      </c>
      <c r="Z32" s="23">
        <v>49</v>
      </c>
      <c r="AA32" s="111">
        <v>55.3</v>
      </c>
      <c r="AB32" s="111">
        <v>55.3</v>
      </c>
      <c r="AC32" s="111">
        <v>55.3</v>
      </c>
      <c r="AD32" s="111">
        <v>52.3</v>
      </c>
      <c r="AE32" s="111">
        <v>52.3</v>
      </c>
      <c r="AF32" s="111">
        <v>52.3</v>
      </c>
    </row>
    <row r="33" spans="1:32" ht="27.75" customHeight="1" x14ac:dyDescent="0.3">
      <c r="A33" s="22"/>
      <c r="B33" s="104" t="s">
        <v>103</v>
      </c>
      <c r="C33" s="15" t="s">
        <v>89</v>
      </c>
      <c r="D33" s="15">
        <v>2703.8490000000002</v>
      </c>
      <c r="E33" s="486">
        <f>L33+O33+R33+U33+X33+AA33+AD33</f>
        <v>2690.1087099999995</v>
      </c>
      <c r="F33" s="500">
        <f t="shared" ref="F33:G33" si="69">M33+P33+S33+V33+Y33+AB33+AE33</f>
        <v>2739.6505999999999</v>
      </c>
      <c r="G33" s="500">
        <f t="shared" si="69"/>
        <v>2739.6505999999999</v>
      </c>
      <c r="H33" s="86">
        <f>F33/D33%</f>
        <v>101.32409761048045</v>
      </c>
      <c r="I33" s="86">
        <f t="shared" si="1"/>
        <v>101.84163152276476</v>
      </c>
      <c r="J33" s="86">
        <f t="shared" si="2"/>
        <v>101.84163152276476</v>
      </c>
      <c r="K33" s="79"/>
      <c r="L33" s="79">
        <f>L32*L31/10</f>
        <v>36.260000000000005</v>
      </c>
      <c r="M33" s="79">
        <f t="shared" ref="M33:N33" si="70">M32*M31/10</f>
        <v>36.260000000000005</v>
      </c>
      <c r="N33" s="79">
        <f t="shared" si="70"/>
        <v>36.260000000000005</v>
      </c>
      <c r="O33" s="79">
        <f>O32*O31/10</f>
        <v>0</v>
      </c>
      <c r="P33" s="79"/>
      <c r="Q33" s="79"/>
      <c r="R33" s="79">
        <f>R32*R31/10</f>
        <v>239.7</v>
      </c>
      <c r="S33" s="79">
        <f t="shared" ref="S33:T33" si="71">S32*S31/10</f>
        <v>239.7</v>
      </c>
      <c r="T33" s="79">
        <f t="shared" si="71"/>
        <v>239.7</v>
      </c>
      <c r="U33" s="79">
        <f>U32*U31/10</f>
        <v>153.62460000000004</v>
      </c>
      <c r="V33" s="79">
        <f t="shared" ref="V33:W33" si="72">V32*V31/10</f>
        <v>153.62460000000004</v>
      </c>
      <c r="W33" s="79">
        <f t="shared" si="72"/>
        <v>153.62460000000004</v>
      </c>
      <c r="X33" s="79">
        <f>X32*X31/10</f>
        <v>19.600000000000001</v>
      </c>
      <c r="Y33" s="79">
        <f t="shared" ref="Y33:Z33" si="73">Y32*Y31/10</f>
        <v>19.600000000000001</v>
      </c>
      <c r="Z33" s="79">
        <f t="shared" si="73"/>
        <v>19.600000000000001</v>
      </c>
      <c r="AA33" s="79">
        <f>AA32*AA31/10</f>
        <v>799.01310999999998</v>
      </c>
      <c r="AB33" s="79">
        <f t="shared" ref="AB33:AC33" si="74">AB32*AB31/10</f>
        <v>843.32500000000005</v>
      </c>
      <c r="AC33" s="79">
        <f t="shared" si="74"/>
        <v>843.32500000000005</v>
      </c>
      <c r="AD33" s="79">
        <f>AD32*AD31/10</f>
        <v>1441.9109999999998</v>
      </c>
      <c r="AE33" s="79">
        <f t="shared" ref="AE33:AF33" si="75">AE32*AE31/10</f>
        <v>1447.1409999999998</v>
      </c>
      <c r="AF33" s="79">
        <f t="shared" si="75"/>
        <v>1447.1409999999998</v>
      </c>
    </row>
    <row r="34" spans="1:32" s="97" customFormat="1" ht="30" hidden="1" customHeight="1" x14ac:dyDescent="0.3">
      <c r="A34" s="106" t="s">
        <v>99</v>
      </c>
      <c r="B34" s="107" t="s">
        <v>104</v>
      </c>
      <c r="C34" s="102" t="s">
        <v>81</v>
      </c>
      <c r="D34" s="102">
        <v>0</v>
      </c>
      <c r="E34" s="83"/>
      <c r="F34" s="483"/>
      <c r="G34" s="483"/>
      <c r="H34" s="86"/>
      <c r="I34" s="86"/>
      <c r="J34" s="86"/>
      <c r="K34" s="79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52"/>
      <c r="AB34" s="52"/>
      <c r="AC34" s="52"/>
      <c r="AD34" s="103"/>
      <c r="AE34" s="52"/>
      <c r="AF34" s="52"/>
    </row>
    <row r="35" spans="1:32" ht="30" hidden="1" customHeight="1" x14ac:dyDescent="0.3">
      <c r="A35" s="22"/>
      <c r="B35" s="104" t="s">
        <v>101</v>
      </c>
      <c r="C35" s="15" t="s">
        <v>102</v>
      </c>
      <c r="D35" s="15">
        <v>0</v>
      </c>
      <c r="E35" s="21"/>
      <c r="F35" s="300"/>
      <c r="G35" s="300"/>
      <c r="H35" s="86"/>
      <c r="I35" s="86"/>
      <c r="J35" s="86"/>
      <c r="K35" s="79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23"/>
      <c r="AB35" s="23"/>
      <c r="AC35" s="23"/>
      <c r="AD35" s="105"/>
      <c r="AE35" s="23"/>
      <c r="AF35" s="23"/>
    </row>
    <row r="36" spans="1:32" ht="30" hidden="1" customHeight="1" x14ac:dyDescent="0.3">
      <c r="A36" s="22"/>
      <c r="B36" s="104" t="s">
        <v>103</v>
      </c>
      <c r="C36" s="15" t="s">
        <v>89</v>
      </c>
      <c r="D36" s="15">
        <v>0</v>
      </c>
      <c r="E36" s="21"/>
      <c r="F36" s="300"/>
      <c r="G36" s="300"/>
      <c r="H36" s="86"/>
      <c r="I36" s="86"/>
      <c r="J36" s="86"/>
      <c r="K36" s="79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23"/>
      <c r="AB36" s="23"/>
      <c r="AC36" s="23"/>
      <c r="AD36" s="105"/>
      <c r="AE36" s="23"/>
      <c r="AF36" s="23"/>
    </row>
    <row r="37" spans="1:32" s="97" customFormat="1" ht="39" customHeight="1" x14ac:dyDescent="0.3">
      <c r="A37" s="106"/>
      <c r="B37" s="112" t="s">
        <v>105</v>
      </c>
      <c r="C37" s="102" t="s">
        <v>81</v>
      </c>
      <c r="D37" s="102">
        <v>329.23</v>
      </c>
      <c r="E37" s="91">
        <f>+L37+O37+R37+U37+X37+AA37+AD37</f>
        <v>329.23</v>
      </c>
      <c r="F37" s="483">
        <f>+M37+P37+S37+V37+Y37+AB37+AE37</f>
        <v>334.23</v>
      </c>
      <c r="G37" s="483">
        <f>+N37+Q37+T37+W37+Z37+AC37+AF37</f>
        <v>334.23</v>
      </c>
      <c r="H37" s="101">
        <f t="shared" si="0"/>
        <v>101.51869513713818</v>
      </c>
      <c r="I37" s="101">
        <f t="shared" si="1"/>
        <v>101.51869513713818</v>
      </c>
      <c r="J37" s="101">
        <f t="shared" si="2"/>
        <v>101.51869513713818</v>
      </c>
      <c r="K37" s="91"/>
      <c r="L37" s="110"/>
      <c r="M37" s="110"/>
      <c r="N37" s="110"/>
      <c r="O37" s="110"/>
      <c r="P37" s="110"/>
      <c r="Q37" s="110"/>
      <c r="R37" s="52">
        <v>30</v>
      </c>
      <c r="S37" s="52">
        <v>30</v>
      </c>
      <c r="T37" s="52">
        <v>30</v>
      </c>
      <c r="U37" s="113">
        <v>22.23</v>
      </c>
      <c r="V37" s="113">
        <v>22.23</v>
      </c>
      <c r="W37" s="113">
        <v>22.23</v>
      </c>
      <c r="X37" s="110"/>
      <c r="Y37" s="110"/>
      <c r="Z37" s="110"/>
      <c r="AA37" s="52">
        <v>135</v>
      </c>
      <c r="AB37" s="52">
        <v>140</v>
      </c>
      <c r="AC37" s="52">
        <v>140</v>
      </c>
      <c r="AD37" s="52">
        <v>142</v>
      </c>
      <c r="AE37" s="52">
        <v>142</v>
      </c>
      <c r="AF37" s="52">
        <v>142</v>
      </c>
    </row>
    <row r="38" spans="1:32" ht="30" customHeight="1" x14ac:dyDescent="0.3">
      <c r="A38" s="22"/>
      <c r="B38" s="104" t="s">
        <v>101</v>
      </c>
      <c r="C38" s="15" t="s">
        <v>102</v>
      </c>
      <c r="D38" s="15">
        <v>51.157473498770003</v>
      </c>
      <c r="E38" s="82">
        <f>E39/E37*10</f>
        <v>52.733593536433496</v>
      </c>
      <c r="F38" s="482">
        <f t="shared" ref="F38:G38" si="76">F39/F37*10</f>
        <v>52.751042695150048</v>
      </c>
      <c r="G38" s="482">
        <f t="shared" si="76"/>
        <v>52.751042695150048</v>
      </c>
      <c r="H38" s="86">
        <f t="shared" si="0"/>
        <v>103.11502716493293</v>
      </c>
      <c r="I38" s="86">
        <f t="shared" si="1"/>
        <v>100.03308926539303</v>
      </c>
      <c r="J38" s="86">
        <f t="shared" si="2"/>
        <v>100.03308926539303</v>
      </c>
      <c r="K38" s="79"/>
      <c r="L38" s="111"/>
      <c r="M38" s="111"/>
      <c r="N38" s="111"/>
      <c r="O38" s="111"/>
      <c r="P38" s="111"/>
      <c r="Q38" s="111"/>
      <c r="R38" s="111">
        <v>49.5</v>
      </c>
      <c r="S38" s="111">
        <v>49.5</v>
      </c>
      <c r="T38" s="111">
        <v>49.5</v>
      </c>
      <c r="U38" s="114">
        <v>54.7</v>
      </c>
      <c r="V38" s="114">
        <v>54.7</v>
      </c>
      <c r="W38" s="114">
        <v>54.7</v>
      </c>
      <c r="X38" s="111"/>
      <c r="Y38" s="111"/>
      <c r="Z38" s="111"/>
      <c r="AA38" s="111">
        <v>53.9</v>
      </c>
      <c r="AB38" s="111">
        <v>53.9</v>
      </c>
      <c r="AC38" s="111">
        <v>53.9</v>
      </c>
      <c r="AD38" s="111">
        <v>52</v>
      </c>
      <c r="AE38" s="111">
        <v>52</v>
      </c>
      <c r="AF38" s="111">
        <v>52</v>
      </c>
    </row>
    <row r="39" spans="1:32" ht="30" customHeight="1" x14ac:dyDescent="0.3">
      <c r="A39" s="22"/>
      <c r="B39" s="104" t="s">
        <v>103</v>
      </c>
      <c r="C39" s="15" t="s">
        <v>89</v>
      </c>
      <c r="D39" s="15">
        <v>1684.2574999999999</v>
      </c>
      <c r="E39" s="79">
        <f>+L39+O39+R39+U39+X39+AA39+AD39</f>
        <v>1736.1480999999999</v>
      </c>
      <c r="F39" s="299">
        <f t="shared" ref="F39:G39" si="77">+M39+P39+S39+V39+Y39+AB39+AE39</f>
        <v>1763.0981000000002</v>
      </c>
      <c r="G39" s="299">
        <f t="shared" si="77"/>
        <v>1763.0981000000002</v>
      </c>
      <c r="H39" s="86">
        <f t="shared" si="0"/>
        <v>104.68103006814576</v>
      </c>
      <c r="I39" s="86">
        <f t="shared" si="1"/>
        <v>101.55228692759566</v>
      </c>
      <c r="J39" s="86">
        <f t="shared" si="2"/>
        <v>101.55228692759566</v>
      </c>
      <c r="K39" s="79"/>
      <c r="L39" s="111"/>
      <c r="M39" s="111"/>
      <c r="N39" s="111"/>
      <c r="O39" s="111"/>
      <c r="P39" s="111"/>
      <c r="Q39" s="111"/>
      <c r="R39" s="111">
        <f>R38*R37/10</f>
        <v>148.5</v>
      </c>
      <c r="S39" s="111">
        <f t="shared" ref="S39:T39" si="78">S38*S37/10</f>
        <v>148.5</v>
      </c>
      <c r="T39" s="111">
        <f t="shared" si="78"/>
        <v>148.5</v>
      </c>
      <c r="U39" s="111">
        <f>U38*U37/10</f>
        <v>121.5981</v>
      </c>
      <c r="V39" s="111">
        <f t="shared" ref="V39" si="79">V38*V37/10</f>
        <v>121.5981</v>
      </c>
      <c r="W39" s="111">
        <f t="shared" ref="W39" si="80">W38*W37/10</f>
        <v>121.5981</v>
      </c>
      <c r="X39" s="23"/>
      <c r="Y39" s="23"/>
      <c r="Z39" s="23"/>
      <c r="AA39" s="111">
        <f>AA38*AA37/10</f>
        <v>727.65</v>
      </c>
      <c r="AB39" s="111">
        <f t="shared" ref="AB39" si="81">AB38*AB37/10</f>
        <v>754.6</v>
      </c>
      <c r="AC39" s="111">
        <f t="shared" ref="AC39" si="82">AC38*AC37/10</f>
        <v>754.6</v>
      </c>
      <c r="AD39" s="111">
        <f>AD38*AD37/10</f>
        <v>738.4</v>
      </c>
      <c r="AE39" s="111">
        <f t="shared" ref="AE39" si="83">AE38*AE37/10</f>
        <v>738.4</v>
      </c>
      <c r="AF39" s="111">
        <f t="shared" ref="AF39" si="84">AF38*AF37/10</f>
        <v>738.4</v>
      </c>
    </row>
    <row r="40" spans="1:32" s="97" customFormat="1" ht="30" customHeight="1" x14ac:dyDescent="0.3">
      <c r="A40" s="106" t="s">
        <v>99</v>
      </c>
      <c r="B40" s="107" t="s">
        <v>106</v>
      </c>
      <c r="C40" s="102" t="s">
        <v>81</v>
      </c>
      <c r="D40" s="102">
        <v>1023.4</v>
      </c>
      <c r="E40" s="91">
        <f>+E41+E42+E43</f>
        <v>1223.4000000000001</v>
      </c>
      <c r="F40" s="483">
        <f t="shared" ref="F40:G40" si="85">+F41+F42+F43</f>
        <v>1068.0999999999999</v>
      </c>
      <c r="G40" s="301">
        <f t="shared" si="85"/>
        <v>1228.0999999999999</v>
      </c>
      <c r="H40" s="85">
        <f t="shared" si="0"/>
        <v>104.36779362907953</v>
      </c>
      <c r="I40" s="85">
        <f t="shared" si="1"/>
        <v>87.305868889978726</v>
      </c>
      <c r="J40" s="85">
        <f t="shared" si="2"/>
        <v>100.38417524930519</v>
      </c>
      <c r="K40" s="79"/>
      <c r="L40" s="91">
        <f>+L41+L42+L43</f>
        <v>36.9</v>
      </c>
      <c r="M40" s="91">
        <f t="shared" ref="M40:N40" si="86">+M41+M42+M43</f>
        <v>33.9</v>
      </c>
      <c r="N40" s="91">
        <f t="shared" si="86"/>
        <v>36.9</v>
      </c>
      <c r="O40" s="91">
        <f>+O41+O42+O43</f>
        <v>28</v>
      </c>
      <c r="P40" s="91">
        <f t="shared" ref="P40:Q40" si="87">+P41+P42+P43</f>
        <v>28</v>
      </c>
      <c r="Q40" s="91">
        <f t="shared" si="87"/>
        <v>28</v>
      </c>
      <c r="R40" s="91">
        <f>+R41+R42+R43</f>
        <v>73</v>
      </c>
      <c r="S40" s="91">
        <f t="shared" ref="S40" si="88">+S41+S42+S43</f>
        <v>55</v>
      </c>
      <c r="T40" s="91">
        <f t="shared" ref="T40" si="89">+T41+T42+T43</f>
        <v>73</v>
      </c>
      <c r="U40" s="91">
        <f>+U41+U42+U43</f>
        <v>77</v>
      </c>
      <c r="V40" s="91">
        <f t="shared" ref="V40" si="90">+V41+V42+V43</f>
        <v>67</v>
      </c>
      <c r="W40" s="91">
        <f t="shared" ref="W40" si="91">+W41+W42+W43</f>
        <v>77</v>
      </c>
      <c r="X40" s="91">
        <f>+X41+X42+X43</f>
        <v>17</v>
      </c>
      <c r="Y40" s="91">
        <f t="shared" ref="Y40" si="92">+Y41+Y42+Y43</f>
        <v>16</v>
      </c>
      <c r="Z40" s="91">
        <f t="shared" ref="Z40" si="93">+Z41+Z42+Z43</f>
        <v>17</v>
      </c>
      <c r="AA40" s="91">
        <f>+AA41+AA42+AA43</f>
        <v>391</v>
      </c>
      <c r="AB40" s="91">
        <f t="shared" ref="AB40" si="94">+AB41+AB42+AB43</f>
        <v>307.7</v>
      </c>
      <c r="AC40" s="91">
        <f t="shared" ref="AC40" si="95">+AC41+AC42+AC43</f>
        <v>395.7</v>
      </c>
      <c r="AD40" s="91">
        <f>+AD41+AD42+AD43</f>
        <v>600.5</v>
      </c>
      <c r="AE40" s="91">
        <f t="shared" ref="AE40" si="96">+AE41+AE42+AE43</f>
        <v>560.5</v>
      </c>
      <c r="AF40" s="91">
        <f t="shared" ref="AF40" si="97">+AF41+AF42+AF43</f>
        <v>600.5</v>
      </c>
    </row>
    <row r="41" spans="1:32" ht="30" customHeight="1" x14ac:dyDescent="0.3">
      <c r="A41" s="22"/>
      <c r="B41" s="104" t="s">
        <v>107</v>
      </c>
      <c r="C41" s="15" t="s">
        <v>81</v>
      </c>
      <c r="D41" s="15">
        <v>646.9</v>
      </c>
      <c r="E41" s="79">
        <f>+L41+O41+R41+U41+X41+AA41+AD41</f>
        <v>636.9</v>
      </c>
      <c r="F41" s="299">
        <f t="shared" ref="F41:G43" si="98">+M41+P41+S41+V41+Y41+AB41+AE41</f>
        <v>641.6</v>
      </c>
      <c r="G41" s="299">
        <f t="shared" si="98"/>
        <v>641.6</v>
      </c>
      <c r="H41" s="86">
        <f t="shared" si="0"/>
        <v>99.180707991961683</v>
      </c>
      <c r="I41" s="86">
        <f t="shared" si="1"/>
        <v>100.73794944261266</v>
      </c>
      <c r="J41" s="86">
        <f t="shared" si="2"/>
        <v>100.73794944261266</v>
      </c>
      <c r="K41" s="79"/>
      <c r="L41" s="111">
        <v>24.4</v>
      </c>
      <c r="M41" s="111">
        <v>24.4</v>
      </c>
      <c r="N41" s="111">
        <v>24.4</v>
      </c>
      <c r="O41" s="111">
        <v>14</v>
      </c>
      <c r="P41" s="111">
        <v>14</v>
      </c>
      <c r="Q41" s="111">
        <v>14</v>
      </c>
      <c r="R41" s="79">
        <v>30</v>
      </c>
      <c r="S41" s="79">
        <v>30</v>
      </c>
      <c r="T41" s="79">
        <v>30</v>
      </c>
      <c r="U41" s="79">
        <v>37</v>
      </c>
      <c r="V41" s="79">
        <v>37</v>
      </c>
      <c r="W41" s="79">
        <v>37</v>
      </c>
      <c r="X41" s="79">
        <v>8</v>
      </c>
      <c r="Y41" s="79">
        <v>8</v>
      </c>
      <c r="Z41" s="79">
        <v>8</v>
      </c>
      <c r="AA41" s="79">
        <v>163</v>
      </c>
      <c r="AB41" s="79">
        <v>167.7</v>
      </c>
      <c r="AC41" s="79">
        <v>167.7</v>
      </c>
      <c r="AD41" s="79">
        <v>360.5</v>
      </c>
      <c r="AE41" s="79">
        <v>360.5</v>
      </c>
      <c r="AF41" s="79">
        <v>360.5</v>
      </c>
    </row>
    <row r="42" spans="1:32" ht="30" customHeight="1" x14ac:dyDescent="0.3">
      <c r="A42" s="22"/>
      <c r="B42" s="104" t="s">
        <v>108</v>
      </c>
      <c r="C42" s="15" t="s">
        <v>81</v>
      </c>
      <c r="D42" s="15">
        <v>376.5</v>
      </c>
      <c r="E42" s="79">
        <f>+L42+O42+R42+U42+X42+AA42+AD42</f>
        <v>426.5</v>
      </c>
      <c r="F42" s="299">
        <f t="shared" si="98"/>
        <v>426.5</v>
      </c>
      <c r="G42" s="299">
        <f t="shared" si="98"/>
        <v>426.5</v>
      </c>
      <c r="H42" s="86">
        <f t="shared" si="0"/>
        <v>113.28021248339974</v>
      </c>
      <c r="I42" s="86">
        <f t="shared" si="1"/>
        <v>100.00000000000001</v>
      </c>
      <c r="J42" s="86">
        <f t="shared" si="2"/>
        <v>100.00000000000001</v>
      </c>
      <c r="K42" s="79"/>
      <c r="L42" s="79">
        <v>9.5</v>
      </c>
      <c r="M42" s="79">
        <v>9.5</v>
      </c>
      <c r="N42" s="79">
        <v>9.5</v>
      </c>
      <c r="O42" s="111">
        <v>14</v>
      </c>
      <c r="P42" s="111">
        <v>14</v>
      </c>
      <c r="Q42" s="111">
        <v>14</v>
      </c>
      <c r="R42" s="79">
        <v>25</v>
      </c>
      <c r="S42" s="79">
        <v>25</v>
      </c>
      <c r="T42" s="79">
        <v>25</v>
      </c>
      <c r="U42" s="79">
        <v>30</v>
      </c>
      <c r="V42" s="79">
        <v>30</v>
      </c>
      <c r="W42" s="79">
        <v>30</v>
      </c>
      <c r="X42" s="79">
        <v>8</v>
      </c>
      <c r="Y42" s="79">
        <v>8</v>
      </c>
      <c r="Z42" s="79">
        <v>8</v>
      </c>
      <c r="AA42" s="79">
        <v>140</v>
      </c>
      <c r="AB42" s="79">
        <v>140</v>
      </c>
      <c r="AC42" s="79">
        <v>140</v>
      </c>
      <c r="AD42" s="111">
        <v>200</v>
      </c>
      <c r="AE42" s="111">
        <v>200</v>
      </c>
      <c r="AF42" s="111">
        <v>200</v>
      </c>
    </row>
    <row r="43" spans="1:32" ht="32.25" customHeight="1" x14ac:dyDescent="0.3">
      <c r="A43" s="22"/>
      <c r="B43" s="104" t="s">
        <v>109</v>
      </c>
      <c r="C43" s="15" t="s">
        <v>81</v>
      </c>
      <c r="D43" s="15">
        <v>0</v>
      </c>
      <c r="E43" s="21">
        <f>+L43+O43+R43+U43+X43+AA43+AD43</f>
        <v>160</v>
      </c>
      <c r="F43" s="300">
        <f t="shared" si="98"/>
        <v>0</v>
      </c>
      <c r="G43" s="300">
        <f t="shared" si="98"/>
        <v>160</v>
      </c>
      <c r="H43" s="86"/>
      <c r="I43" s="86">
        <f t="shared" si="1"/>
        <v>0</v>
      </c>
      <c r="J43" s="86">
        <f t="shared" si="2"/>
        <v>100</v>
      </c>
      <c r="K43" s="79"/>
      <c r="L43" s="79">
        <v>3</v>
      </c>
      <c r="M43" s="79"/>
      <c r="N43" s="79">
        <v>3</v>
      </c>
      <c r="O43" s="15"/>
      <c r="P43" s="15"/>
      <c r="Q43" s="15"/>
      <c r="R43" s="79">
        <v>18</v>
      </c>
      <c r="S43" s="79"/>
      <c r="T43" s="79">
        <v>18</v>
      </c>
      <c r="U43" s="79">
        <v>10</v>
      </c>
      <c r="V43" s="79"/>
      <c r="W43" s="79">
        <v>10</v>
      </c>
      <c r="X43" s="79">
        <v>1</v>
      </c>
      <c r="Y43" s="79"/>
      <c r="Z43" s="79">
        <v>1</v>
      </c>
      <c r="AA43" s="79">
        <v>88</v>
      </c>
      <c r="AB43" s="79"/>
      <c r="AC43" s="79">
        <v>88</v>
      </c>
      <c r="AD43" s="111">
        <v>40</v>
      </c>
      <c r="AE43" s="79"/>
      <c r="AF43" s="79">
        <v>40</v>
      </c>
    </row>
    <row r="44" spans="1:32" s="97" customFormat="1" ht="30" customHeight="1" x14ac:dyDescent="0.3">
      <c r="A44" s="106"/>
      <c r="B44" s="107" t="s">
        <v>101</v>
      </c>
      <c r="C44" s="102" t="s">
        <v>102</v>
      </c>
      <c r="D44" s="102">
        <v>28.601524330661999</v>
      </c>
      <c r="E44" s="91">
        <f>E48/E40*10</f>
        <v>46.804070622854333</v>
      </c>
      <c r="F44" s="301">
        <f t="shared" ref="F44:G44" si="99">F48/F40*10</f>
        <v>29.424117591985773</v>
      </c>
      <c r="G44" s="301">
        <f t="shared" si="99"/>
        <v>46.717612572266098</v>
      </c>
      <c r="H44" s="85">
        <f t="shared" si="0"/>
        <v>102.87604692607911</v>
      </c>
      <c r="I44" s="85">
        <f t="shared" si="1"/>
        <v>62.866578057033436</v>
      </c>
      <c r="J44" s="85">
        <f t="shared" si="2"/>
        <v>99.815276642741381</v>
      </c>
      <c r="K44" s="91"/>
      <c r="L44" s="91">
        <f>L48/L40*10</f>
        <v>48.493224932249326</v>
      </c>
      <c r="M44" s="91">
        <f t="shared" ref="M44:AF44" si="100">M48/M40*10</f>
        <v>36.707964601769909</v>
      </c>
      <c r="N44" s="91">
        <f t="shared" si="100"/>
        <v>48.493224932249326</v>
      </c>
      <c r="O44" s="91">
        <f>O48/O40*10</f>
        <v>51.499999999999993</v>
      </c>
      <c r="P44" s="91">
        <f t="shared" si="100"/>
        <v>27.5</v>
      </c>
      <c r="Q44" s="91">
        <f t="shared" si="100"/>
        <v>51.499999999999993</v>
      </c>
      <c r="R44" s="91">
        <f>R48/R40*10</f>
        <v>46.753424657534246</v>
      </c>
      <c r="S44" s="91">
        <f t="shared" si="100"/>
        <v>28.90909090909091</v>
      </c>
      <c r="T44" s="91">
        <f t="shared" si="100"/>
        <v>46.753424657534246</v>
      </c>
      <c r="U44" s="91">
        <f>U48/U40*10</f>
        <v>47.935064935064943</v>
      </c>
      <c r="V44" s="91">
        <f t="shared" si="100"/>
        <v>29.268656716417908</v>
      </c>
      <c r="W44" s="91">
        <f t="shared" si="100"/>
        <v>46.116883116883116</v>
      </c>
      <c r="X44" s="91">
        <f>X48/X40*10</f>
        <v>50.117647058823522</v>
      </c>
      <c r="Y44" s="91">
        <f t="shared" si="100"/>
        <v>27.5</v>
      </c>
      <c r="Z44" s="91">
        <f t="shared" si="100"/>
        <v>50.117647058823522</v>
      </c>
      <c r="AA44" s="91">
        <f>AA48/AA40*10</f>
        <v>48.608695652173914</v>
      </c>
      <c r="AB44" s="91">
        <f t="shared" si="100"/>
        <v>29.430614234644136</v>
      </c>
      <c r="AC44" s="91">
        <f t="shared" si="100"/>
        <v>48.672731867576445</v>
      </c>
      <c r="AD44" s="91">
        <f>AD48/AD40*10</f>
        <v>45.07360532889259</v>
      </c>
      <c r="AE44" s="91">
        <f t="shared" si="100"/>
        <v>29.200178412132022</v>
      </c>
      <c r="AF44" s="91">
        <f t="shared" si="100"/>
        <v>45.07360532889259</v>
      </c>
    </row>
    <row r="45" spans="1:32" ht="36" customHeight="1" x14ac:dyDescent="0.3">
      <c r="A45" s="22"/>
      <c r="B45" s="104" t="s">
        <v>107</v>
      </c>
      <c r="C45" s="15" t="s">
        <v>102</v>
      </c>
      <c r="D45" s="15">
        <v>45.247797186581998</v>
      </c>
      <c r="E45" s="79">
        <f>E49/E41*10</f>
        <v>48.946616423300362</v>
      </c>
      <c r="F45" s="299">
        <f t="shared" ref="F45:G45" si="101">F49/F41*10</f>
        <v>48.98363466334164</v>
      </c>
      <c r="G45" s="299">
        <f t="shared" si="101"/>
        <v>48.98363466334164</v>
      </c>
      <c r="H45" s="86">
        <f t="shared" si="0"/>
        <v>108.25639635307481</v>
      </c>
      <c r="I45" s="86">
        <f t="shared" si="1"/>
        <v>100.07562982438078</v>
      </c>
      <c r="J45" s="86">
        <f t="shared" si="2"/>
        <v>100.07562982438078</v>
      </c>
      <c r="K45" s="79"/>
      <c r="L45" s="79">
        <v>51</v>
      </c>
      <c r="M45" s="79">
        <v>51</v>
      </c>
      <c r="N45" s="79">
        <v>51</v>
      </c>
      <c r="O45" s="79">
        <v>55</v>
      </c>
      <c r="P45" s="79">
        <v>55</v>
      </c>
      <c r="Q45" s="79">
        <v>55</v>
      </c>
      <c r="R45" s="79">
        <v>53</v>
      </c>
      <c r="S45" s="79">
        <v>53</v>
      </c>
      <c r="T45" s="79">
        <v>53</v>
      </c>
      <c r="U45" s="79">
        <v>53</v>
      </c>
      <c r="V45" s="79">
        <v>53</v>
      </c>
      <c r="W45" s="79">
        <v>53</v>
      </c>
      <c r="X45" s="79">
        <v>55</v>
      </c>
      <c r="Y45" s="79">
        <v>55</v>
      </c>
      <c r="Z45" s="79">
        <v>55</v>
      </c>
      <c r="AA45" s="79">
        <v>54</v>
      </c>
      <c r="AB45" s="79">
        <v>54</v>
      </c>
      <c r="AC45" s="79">
        <v>54</v>
      </c>
      <c r="AD45" s="79">
        <v>45.4</v>
      </c>
      <c r="AE45" s="79">
        <v>45.4</v>
      </c>
      <c r="AF45" s="79">
        <v>45.4</v>
      </c>
    </row>
    <row r="46" spans="1:32" ht="36" customHeight="1" x14ac:dyDescent="0.3">
      <c r="A46" s="22"/>
      <c r="B46" s="104" t="s">
        <v>108</v>
      </c>
      <c r="C46" s="15" t="s">
        <v>102</v>
      </c>
      <c r="D46" s="15">
        <v>0</v>
      </c>
      <c r="E46" s="79">
        <f>E50/E42*10</f>
        <v>47.080890973036347</v>
      </c>
      <c r="F46" s="299">
        <f t="shared" ref="F46:G46" si="102">F50/F42*10</f>
        <v>0</v>
      </c>
      <c r="G46" s="299">
        <f t="shared" si="102"/>
        <v>46.752637749120751</v>
      </c>
      <c r="H46" s="86"/>
      <c r="I46" s="86">
        <f t="shared" si="1"/>
        <v>0</v>
      </c>
      <c r="J46" s="86">
        <f t="shared" si="2"/>
        <v>99.302788844621503</v>
      </c>
      <c r="K46" s="79"/>
      <c r="L46" s="79">
        <v>46</v>
      </c>
      <c r="M46" s="79"/>
      <c r="N46" s="79">
        <v>46</v>
      </c>
      <c r="O46" s="79">
        <v>48</v>
      </c>
      <c r="P46" s="79"/>
      <c r="Q46" s="79">
        <v>48</v>
      </c>
      <c r="R46" s="79">
        <v>47</v>
      </c>
      <c r="S46" s="79"/>
      <c r="T46" s="79">
        <v>47</v>
      </c>
      <c r="U46" s="79">
        <v>46</v>
      </c>
      <c r="V46" s="79"/>
      <c r="W46" s="79">
        <v>46</v>
      </c>
      <c r="X46" s="79">
        <v>47</v>
      </c>
      <c r="Y46" s="79"/>
      <c r="Z46" s="79">
        <v>47</v>
      </c>
      <c r="AA46" s="79">
        <v>49</v>
      </c>
      <c r="AB46" s="79"/>
      <c r="AC46" s="79">
        <v>49</v>
      </c>
      <c r="AD46" s="79">
        <v>45.9</v>
      </c>
      <c r="AE46" s="79"/>
      <c r="AF46" s="79">
        <v>45.9</v>
      </c>
    </row>
    <row r="47" spans="1:32" ht="36" customHeight="1" x14ac:dyDescent="0.3">
      <c r="A47" s="22"/>
      <c r="B47" s="104" t="s">
        <v>109</v>
      </c>
      <c r="C47" s="15" t="s">
        <v>102</v>
      </c>
      <c r="D47" s="15"/>
      <c r="E47" s="79">
        <f>E51/E43*10</f>
        <v>37.537499999999994</v>
      </c>
      <c r="F47" s="299"/>
      <c r="G47" s="299">
        <f t="shared" ref="G47" si="103">G51/G43*10</f>
        <v>37.537499999999994</v>
      </c>
      <c r="H47" s="86"/>
      <c r="I47" s="86"/>
      <c r="J47" s="86">
        <f t="shared" si="2"/>
        <v>100</v>
      </c>
      <c r="K47" s="79"/>
      <c r="L47" s="79">
        <v>36</v>
      </c>
      <c r="M47" s="79"/>
      <c r="N47" s="79">
        <v>36</v>
      </c>
      <c r="O47" s="79"/>
      <c r="P47" s="79"/>
      <c r="Q47" s="79"/>
      <c r="R47" s="79">
        <v>36</v>
      </c>
      <c r="S47" s="79"/>
      <c r="T47" s="79">
        <v>36</v>
      </c>
      <c r="U47" s="79">
        <f>35/U43*10</f>
        <v>35</v>
      </c>
      <c r="V47" s="79"/>
      <c r="W47" s="79">
        <f>35/W43*10</f>
        <v>35</v>
      </c>
      <c r="X47" s="79">
        <f>3.6/X43*10</f>
        <v>36</v>
      </c>
      <c r="Y47" s="79"/>
      <c r="Z47" s="79">
        <f>3.6/Z43*10</f>
        <v>36</v>
      </c>
      <c r="AA47" s="79">
        <f>334.4/AA43*10</f>
        <v>38</v>
      </c>
      <c r="AB47" s="79"/>
      <c r="AC47" s="79">
        <f>334.4/AC43*10</f>
        <v>38</v>
      </c>
      <c r="AD47" s="79">
        <v>38</v>
      </c>
      <c r="AE47" s="79"/>
      <c r="AF47" s="79">
        <v>38</v>
      </c>
    </row>
    <row r="48" spans="1:32" s="97" customFormat="1" ht="38.25" customHeight="1" x14ac:dyDescent="0.3">
      <c r="A48" s="106"/>
      <c r="B48" s="107" t="s">
        <v>103</v>
      </c>
      <c r="C48" s="102" t="s">
        <v>89</v>
      </c>
      <c r="D48" s="102">
        <v>2927.08</v>
      </c>
      <c r="E48" s="83">
        <f>+E49+E50+E51</f>
        <v>5726.01</v>
      </c>
      <c r="F48" s="301">
        <f t="shared" ref="F48:G48" si="104">+F49+F50+F51</f>
        <v>3142.79</v>
      </c>
      <c r="G48" s="301">
        <f t="shared" si="104"/>
        <v>5737.3899999999994</v>
      </c>
      <c r="H48" s="85">
        <f t="shared" si="0"/>
        <v>107.3694603495634</v>
      </c>
      <c r="I48" s="85">
        <f t="shared" si="1"/>
        <v>54.886212214089738</v>
      </c>
      <c r="J48" s="85">
        <f t="shared" si="2"/>
        <v>100.1987422306283</v>
      </c>
      <c r="K48" s="79"/>
      <c r="L48" s="91">
        <f>+L49+L50+L51</f>
        <v>178.94</v>
      </c>
      <c r="M48" s="91">
        <f t="shared" ref="M48:N48" si="105">+M49+M50+M51</f>
        <v>124.43999999999998</v>
      </c>
      <c r="N48" s="91">
        <f t="shared" si="105"/>
        <v>178.94</v>
      </c>
      <c r="O48" s="91">
        <f>+O49+O50+O51</f>
        <v>144.19999999999999</v>
      </c>
      <c r="P48" s="91">
        <f t="shared" ref="P48" si="106">+P49+P50+P51</f>
        <v>77</v>
      </c>
      <c r="Q48" s="91">
        <f t="shared" ref="Q48" si="107">+Q49+Q50+Q51</f>
        <v>144.19999999999999</v>
      </c>
      <c r="R48" s="91">
        <f>+R49+R50+R51</f>
        <v>341.3</v>
      </c>
      <c r="S48" s="91">
        <f t="shared" ref="S48" si="108">+S49+S50+S51</f>
        <v>159</v>
      </c>
      <c r="T48" s="91">
        <f t="shared" ref="T48" si="109">+T49+T50+T51</f>
        <v>341.3</v>
      </c>
      <c r="U48" s="91">
        <f>+U49+U50+U51</f>
        <v>369.1</v>
      </c>
      <c r="V48" s="91">
        <f t="shared" ref="V48" si="110">+V49+V50+V51</f>
        <v>196.1</v>
      </c>
      <c r="W48" s="91">
        <f t="shared" ref="W48" si="111">+W49+W50+W51</f>
        <v>355.1</v>
      </c>
      <c r="X48" s="91">
        <f>+X49+X50+X51</f>
        <v>85.199999999999989</v>
      </c>
      <c r="Y48" s="91">
        <f t="shared" ref="Y48" si="112">+Y49+Y50+Y51</f>
        <v>44</v>
      </c>
      <c r="Z48" s="91">
        <f t="shared" ref="Z48" si="113">+Z49+Z50+Z51</f>
        <v>85.199999999999989</v>
      </c>
      <c r="AA48" s="91">
        <f>+AA49+AA50+AA51</f>
        <v>1900.6</v>
      </c>
      <c r="AB48" s="91">
        <f t="shared" ref="AB48" si="114">+AB49+AB50+AB51</f>
        <v>905.57999999999993</v>
      </c>
      <c r="AC48" s="91">
        <f t="shared" ref="AC48" si="115">+AC49+AC50+AC51</f>
        <v>1925.98</v>
      </c>
      <c r="AD48" s="91">
        <f>+AD49+AD50+AD51</f>
        <v>2706.67</v>
      </c>
      <c r="AE48" s="91">
        <f t="shared" ref="AE48" si="116">+AE49+AE50+AE51</f>
        <v>1636.6699999999998</v>
      </c>
      <c r="AF48" s="91">
        <f t="shared" ref="AF48" si="117">+AF49+AF50+AF51</f>
        <v>2706.67</v>
      </c>
    </row>
    <row r="49" spans="1:33" ht="36" customHeight="1" x14ac:dyDescent="0.3">
      <c r="A49" s="22"/>
      <c r="B49" s="104" t="s">
        <v>107</v>
      </c>
      <c r="C49" s="15" t="s">
        <v>89</v>
      </c>
      <c r="D49" s="15">
        <v>2927.08</v>
      </c>
      <c r="E49" s="21">
        <f>+L49+O49+R49+U49+X49+AA49+AD49</f>
        <v>3117.41</v>
      </c>
      <c r="F49" s="299">
        <f t="shared" ref="F49:G51" si="118">+M49+P49+S49+V49+Y49+AB49+AE49</f>
        <v>3142.79</v>
      </c>
      <c r="G49" s="299">
        <f t="shared" si="118"/>
        <v>3142.79</v>
      </c>
      <c r="H49" s="86">
        <f t="shared" si="0"/>
        <v>107.3694603495634</v>
      </c>
      <c r="I49" s="86">
        <f t="shared" si="1"/>
        <v>100.81413737686093</v>
      </c>
      <c r="J49" s="86">
        <f t="shared" si="2"/>
        <v>100.81413737686093</v>
      </c>
      <c r="K49" s="79"/>
      <c r="L49" s="111">
        <f>L41*L45/10</f>
        <v>124.43999999999998</v>
      </c>
      <c r="M49" s="111">
        <f t="shared" ref="M49:N49" si="119">M41*M45/10</f>
        <v>124.43999999999998</v>
      </c>
      <c r="N49" s="111">
        <f t="shared" si="119"/>
        <v>124.43999999999998</v>
      </c>
      <c r="O49" s="111">
        <f>O41*O45/10</f>
        <v>77</v>
      </c>
      <c r="P49" s="111">
        <f t="shared" ref="P49:Q49" si="120">P41*P45/10</f>
        <v>77</v>
      </c>
      <c r="Q49" s="111">
        <f t="shared" si="120"/>
        <v>77</v>
      </c>
      <c r="R49" s="23">
        <f>R41*R45/10</f>
        <v>159</v>
      </c>
      <c r="S49" s="111">
        <f t="shared" ref="S49:T49" si="121">S41*S45/10</f>
        <v>159</v>
      </c>
      <c r="T49" s="111">
        <f t="shared" si="121"/>
        <v>159</v>
      </c>
      <c r="U49" s="111">
        <f>U41*U45/10</f>
        <v>196.1</v>
      </c>
      <c r="V49" s="111">
        <f t="shared" ref="V49:W49" si="122">V41*V45/10</f>
        <v>196.1</v>
      </c>
      <c r="W49" s="111">
        <f t="shared" si="122"/>
        <v>196.1</v>
      </c>
      <c r="X49" s="111">
        <f>X41*X45/10</f>
        <v>44</v>
      </c>
      <c r="Y49" s="111">
        <f t="shared" ref="Y49:Z49" si="123">Y41*Y45/10</f>
        <v>44</v>
      </c>
      <c r="Z49" s="111">
        <f t="shared" si="123"/>
        <v>44</v>
      </c>
      <c r="AA49" s="111">
        <f>AA41*AA45/10</f>
        <v>880.2</v>
      </c>
      <c r="AB49" s="111">
        <f t="shared" ref="AB49:AC49" si="124">AB41*AB45/10</f>
        <v>905.57999999999993</v>
      </c>
      <c r="AC49" s="111">
        <f t="shared" si="124"/>
        <v>905.57999999999993</v>
      </c>
      <c r="AD49" s="111">
        <f>AD41*AD45/10</f>
        <v>1636.6699999999998</v>
      </c>
      <c r="AE49" s="111">
        <f t="shared" ref="AE49:AF49" si="125">AE41*AE45/10</f>
        <v>1636.6699999999998</v>
      </c>
      <c r="AF49" s="111">
        <f t="shared" si="125"/>
        <v>1636.6699999999998</v>
      </c>
    </row>
    <row r="50" spans="1:33" ht="30" customHeight="1" x14ac:dyDescent="0.3">
      <c r="A50" s="22"/>
      <c r="B50" s="104" t="s">
        <v>108</v>
      </c>
      <c r="C50" s="15" t="s">
        <v>89</v>
      </c>
      <c r="D50" s="15">
        <v>0</v>
      </c>
      <c r="E50" s="79">
        <f>+L50+O50+R50+U50+X50+AA50+AD50</f>
        <v>2008</v>
      </c>
      <c r="F50" s="299">
        <f t="shared" si="118"/>
        <v>0</v>
      </c>
      <c r="G50" s="299">
        <f t="shared" si="118"/>
        <v>1994</v>
      </c>
      <c r="H50" s="86"/>
      <c r="I50" s="86">
        <f t="shared" si="1"/>
        <v>0</v>
      </c>
      <c r="J50" s="86">
        <f t="shared" si="2"/>
        <v>99.302788844621517</v>
      </c>
      <c r="K50" s="79"/>
      <c r="L50" s="111">
        <f>L42*L46/10</f>
        <v>43.7</v>
      </c>
      <c r="M50" s="111">
        <f t="shared" ref="M50:N50" si="126">M42*M46/10</f>
        <v>0</v>
      </c>
      <c r="N50" s="111">
        <f t="shared" si="126"/>
        <v>43.7</v>
      </c>
      <c r="O50" s="111">
        <f>O42*O46/10</f>
        <v>67.2</v>
      </c>
      <c r="P50" s="111">
        <f t="shared" ref="P50:Q50" si="127">P42*P46/10</f>
        <v>0</v>
      </c>
      <c r="Q50" s="111">
        <f t="shared" si="127"/>
        <v>67.2</v>
      </c>
      <c r="R50" s="111">
        <f>R42*R46/10</f>
        <v>117.5</v>
      </c>
      <c r="S50" s="111">
        <f t="shared" ref="S50:T50" si="128">S42*S46/10</f>
        <v>0</v>
      </c>
      <c r="T50" s="111">
        <f t="shared" si="128"/>
        <v>117.5</v>
      </c>
      <c r="U50" s="23">
        <f>U42*U46/10</f>
        <v>138</v>
      </c>
      <c r="V50" s="111">
        <f t="shared" ref="V50" si="129">V42*V46/10</f>
        <v>0</v>
      </c>
      <c r="W50" s="111">
        <v>124</v>
      </c>
      <c r="X50" s="111">
        <f>X42*X46/10</f>
        <v>37.6</v>
      </c>
      <c r="Y50" s="111">
        <f t="shared" ref="Y50:Z50" si="130">Y42*Y46/10</f>
        <v>0</v>
      </c>
      <c r="Z50" s="111">
        <f t="shared" si="130"/>
        <v>37.6</v>
      </c>
      <c r="AA50" s="111">
        <f>AA42*AA46/10</f>
        <v>686</v>
      </c>
      <c r="AB50" s="111">
        <f t="shared" ref="AB50:AC50" si="131">AB42*AB46/10</f>
        <v>0</v>
      </c>
      <c r="AC50" s="111">
        <f t="shared" si="131"/>
        <v>686</v>
      </c>
      <c r="AD50" s="111">
        <f>AD42*AD46/10</f>
        <v>918</v>
      </c>
      <c r="AE50" s="111">
        <f t="shared" ref="AE50:AF50" si="132">AE42*AE46/10</f>
        <v>0</v>
      </c>
      <c r="AF50" s="111">
        <f t="shared" si="132"/>
        <v>918</v>
      </c>
    </row>
    <row r="51" spans="1:33" ht="36.75" customHeight="1" x14ac:dyDescent="0.3">
      <c r="A51" s="22"/>
      <c r="B51" s="104" t="s">
        <v>109</v>
      </c>
      <c r="C51" s="15" t="s">
        <v>89</v>
      </c>
      <c r="D51" s="15">
        <v>0</v>
      </c>
      <c r="E51" s="79">
        <f>+L51+O51+R51+U51+X51+AA51+AD51</f>
        <v>600.59999999999991</v>
      </c>
      <c r="F51" s="299">
        <f t="shared" si="118"/>
        <v>0</v>
      </c>
      <c r="G51" s="299">
        <f t="shared" si="118"/>
        <v>600.59999999999991</v>
      </c>
      <c r="H51" s="86"/>
      <c r="I51" s="86">
        <f t="shared" si="1"/>
        <v>0</v>
      </c>
      <c r="J51" s="86">
        <f t="shared" si="2"/>
        <v>100</v>
      </c>
      <c r="K51" s="79"/>
      <c r="L51" s="111">
        <f>L43*L47/10</f>
        <v>10.8</v>
      </c>
      <c r="M51" s="111">
        <f t="shared" ref="M51:N51" si="133">M43*M47/10</f>
        <v>0</v>
      </c>
      <c r="N51" s="111">
        <f t="shared" si="133"/>
        <v>10.8</v>
      </c>
      <c r="O51" s="111"/>
      <c r="P51" s="111">
        <f t="shared" ref="P51:Q51" si="134">P43*P47/10</f>
        <v>0</v>
      </c>
      <c r="Q51" s="111">
        <f t="shared" si="134"/>
        <v>0</v>
      </c>
      <c r="R51" s="111">
        <f>R43*R47/10</f>
        <v>64.8</v>
      </c>
      <c r="S51" s="111">
        <f t="shared" ref="S51:T51" si="135">S43*S47/10</f>
        <v>0</v>
      </c>
      <c r="T51" s="111">
        <f t="shared" si="135"/>
        <v>64.8</v>
      </c>
      <c r="U51" s="23">
        <f>U43*U47/10</f>
        <v>35</v>
      </c>
      <c r="V51" s="111">
        <f t="shared" ref="V51:W51" si="136">V43*V47/10</f>
        <v>0</v>
      </c>
      <c r="W51" s="111">
        <f t="shared" si="136"/>
        <v>35</v>
      </c>
      <c r="X51" s="111">
        <f>X43*X47/10</f>
        <v>3.6</v>
      </c>
      <c r="Y51" s="111">
        <f t="shared" ref="Y51:Z51" si="137">Y43*Y47/10</f>
        <v>0</v>
      </c>
      <c r="Z51" s="111">
        <f t="shared" si="137"/>
        <v>3.6</v>
      </c>
      <c r="AA51" s="111">
        <f>AA43*AA47/10</f>
        <v>334.4</v>
      </c>
      <c r="AB51" s="111">
        <f t="shared" ref="AB51:AC51" si="138">AB43*AB47/10</f>
        <v>0</v>
      </c>
      <c r="AC51" s="111">
        <f t="shared" si="138"/>
        <v>334.4</v>
      </c>
      <c r="AD51" s="111">
        <f>AD43*AD47/10</f>
        <v>152</v>
      </c>
      <c r="AE51" s="111">
        <f t="shared" ref="AE51:AF51" si="139">AE43*AE47/10</f>
        <v>0</v>
      </c>
      <c r="AF51" s="111">
        <f t="shared" si="139"/>
        <v>152</v>
      </c>
    </row>
    <row r="52" spans="1:33" s="97" customFormat="1" ht="30" customHeight="1" x14ac:dyDescent="0.3">
      <c r="A52" s="106" t="s">
        <v>110</v>
      </c>
      <c r="B52" s="107" t="s">
        <v>111</v>
      </c>
      <c r="C52" s="102"/>
      <c r="D52" s="102"/>
      <c r="E52" s="15"/>
      <c r="F52" s="405"/>
      <c r="G52" s="405"/>
      <c r="H52" s="86"/>
      <c r="I52" s="86"/>
      <c r="J52" s="86"/>
      <c r="K52" s="79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3"/>
      <c r="AE52" s="102"/>
      <c r="AF52" s="102"/>
    </row>
    <row r="53" spans="1:33" ht="33.75" customHeight="1" x14ac:dyDescent="0.3">
      <c r="A53" s="22"/>
      <c r="B53" s="104" t="s">
        <v>97</v>
      </c>
      <c r="C53" s="15" t="s">
        <v>81</v>
      </c>
      <c r="D53" s="15">
        <v>262</v>
      </c>
      <c r="E53" s="79">
        <f>+E55+E60</f>
        <v>326.77</v>
      </c>
      <c r="F53" s="299">
        <f t="shared" ref="F53:G53" si="140">+F55+F60</f>
        <v>282.77000000000004</v>
      </c>
      <c r="G53" s="299">
        <f t="shared" si="140"/>
        <v>325.87</v>
      </c>
      <c r="H53" s="86">
        <f t="shared" si="0"/>
        <v>107.92748091603055</v>
      </c>
      <c r="I53" s="86">
        <f t="shared" si="1"/>
        <v>86.534871622241965</v>
      </c>
      <c r="J53" s="86">
        <f t="shared" si="2"/>
        <v>99.724576919545868</v>
      </c>
      <c r="K53" s="79"/>
      <c r="L53" s="21">
        <f>+L55+L60</f>
        <v>12</v>
      </c>
      <c r="M53" s="21">
        <f t="shared" ref="M53:N53" si="141">+M55+M60</f>
        <v>11</v>
      </c>
      <c r="N53" s="21">
        <f t="shared" si="141"/>
        <v>12</v>
      </c>
      <c r="O53" s="21">
        <f t="shared" ref="O53:X53" si="142">+O55+O60</f>
        <v>16.5</v>
      </c>
      <c r="P53" s="21">
        <f t="shared" si="142"/>
        <v>14.5</v>
      </c>
      <c r="Q53" s="21">
        <f t="shared" si="142"/>
        <v>16.5</v>
      </c>
      <c r="R53" s="21">
        <f t="shared" si="142"/>
        <v>35</v>
      </c>
      <c r="S53" s="21">
        <f t="shared" si="142"/>
        <v>31</v>
      </c>
      <c r="T53" s="21">
        <f t="shared" si="142"/>
        <v>35</v>
      </c>
      <c r="U53" s="21">
        <f t="shared" si="142"/>
        <v>48.97</v>
      </c>
      <c r="V53" s="21">
        <f t="shared" si="142"/>
        <v>34.97</v>
      </c>
      <c r="W53" s="21">
        <f t="shared" si="142"/>
        <v>48.97</v>
      </c>
      <c r="X53" s="21">
        <f t="shared" si="142"/>
        <v>27</v>
      </c>
      <c r="Y53" s="21">
        <f t="shared" ref="Y53:Z53" si="143">+Y55+Y60</f>
        <v>18</v>
      </c>
      <c r="Z53" s="21">
        <f t="shared" si="143"/>
        <v>27</v>
      </c>
      <c r="AA53" s="21">
        <f>+AA55+AA60</f>
        <v>120.5</v>
      </c>
      <c r="AB53" s="21">
        <f t="shared" ref="AB53:AC53" si="144">+AB55+AB60</f>
        <v>116</v>
      </c>
      <c r="AC53" s="21">
        <f t="shared" si="144"/>
        <v>129.10000000000002</v>
      </c>
      <c r="AD53" s="21">
        <f>+AD55+AD60</f>
        <v>66.8</v>
      </c>
      <c r="AE53" s="21">
        <f t="shared" ref="AE53:AF53" si="145">+AE55+AE60</f>
        <v>57.3</v>
      </c>
      <c r="AF53" s="21">
        <f t="shared" si="145"/>
        <v>57.3</v>
      </c>
    </row>
    <row r="54" spans="1:33" ht="34.5" customHeight="1" x14ac:dyDescent="0.3">
      <c r="A54" s="22"/>
      <c r="B54" s="104" t="s">
        <v>98</v>
      </c>
      <c r="C54" s="15" t="s">
        <v>89</v>
      </c>
      <c r="D54" s="15">
        <v>2363.62</v>
      </c>
      <c r="E54" s="79">
        <f>E59+E63</f>
        <v>3148.5302999999999</v>
      </c>
      <c r="F54" s="299">
        <f>F59+F63</f>
        <v>2277.46</v>
      </c>
      <c r="G54" s="299">
        <f>G59+G63</f>
        <v>3190.91</v>
      </c>
      <c r="H54" s="86">
        <f t="shared" si="0"/>
        <v>96.354743994381508</v>
      </c>
      <c r="I54" s="86">
        <f t="shared" si="1"/>
        <v>72.334066469044302</v>
      </c>
      <c r="J54" s="86">
        <f t="shared" si="2"/>
        <v>101.34601531387517</v>
      </c>
      <c r="K54" s="79"/>
      <c r="L54" s="21">
        <f>L59+L63</f>
        <v>95.5</v>
      </c>
      <c r="M54" s="21">
        <f t="shared" ref="M54:N54" si="146">M59+M63</f>
        <v>87.6</v>
      </c>
      <c r="N54" s="21">
        <f t="shared" si="146"/>
        <v>95.7</v>
      </c>
      <c r="O54" s="79">
        <f t="shared" ref="O54:X54" si="147">O59+O63</f>
        <v>148.5</v>
      </c>
      <c r="P54" s="21">
        <f t="shared" si="147"/>
        <v>80.75</v>
      </c>
      <c r="Q54" s="21">
        <f t="shared" si="147"/>
        <v>148.5</v>
      </c>
      <c r="R54" s="79">
        <f t="shared" si="147"/>
        <v>367.5</v>
      </c>
      <c r="S54" s="21">
        <f t="shared" si="147"/>
        <v>214</v>
      </c>
      <c r="T54" s="21">
        <f t="shared" si="147"/>
        <v>367.5</v>
      </c>
      <c r="U54" s="79">
        <f t="shared" si="147"/>
        <v>440.24030000000005</v>
      </c>
      <c r="V54" s="21">
        <f t="shared" si="147"/>
        <v>279.76</v>
      </c>
      <c r="W54" s="21">
        <f t="shared" si="147"/>
        <v>391.76</v>
      </c>
      <c r="X54" s="79">
        <f t="shared" si="147"/>
        <v>275.39999999999998</v>
      </c>
      <c r="Y54" s="21">
        <f t="shared" ref="Y54:Z54" si="148">Y59+Y63</f>
        <v>183.6</v>
      </c>
      <c r="Z54" s="21">
        <f t="shared" si="148"/>
        <v>275.39999999999998</v>
      </c>
      <c r="AA54" s="21">
        <f>AA59+AA63</f>
        <v>1221.1500000000001</v>
      </c>
      <c r="AB54" s="21">
        <f t="shared" ref="AB54:AC54" si="149">AB59+AB63</f>
        <v>1092</v>
      </c>
      <c r="AC54" s="21">
        <f t="shared" si="149"/>
        <v>1311.45</v>
      </c>
      <c r="AD54" s="79">
        <f>AD59+AD63</f>
        <v>600.24</v>
      </c>
      <c r="AE54" s="21">
        <f t="shared" ref="AE54:AF54" si="150">AE59+AE63</f>
        <v>339.75</v>
      </c>
      <c r="AF54" s="21">
        <f t="shared" si="150"/>
        <v>600.6</v>
      </c>
    </row>
    <row r="55" spans="1:33" s="97" customFormat="1" ht="33" customHeight="1" x14ac:dyDescent="0.3">
      <c r="A55" s="106" t="s">
        <v>99</v>
      </c>
      <c r="B55" s="107" t="s">
        <v>112</v>
      </c>
      <c r="C55" s="102" t="s">
        <v>81</v>
      </c>
      <c r="D55" s="102">
        <v>211</v>
      </c>
      <c r="E55" s="91">
        <f>+E56+E57</f>
        <v>293.77</v>
      </c>
      <c r="F55" s="301">
        <f t="shared" ref="F55:G55" si="151">+F56+F57</f>
        <v>252.77000000000004</v>
      </c>
      <c r="G55" s="301">
        <f t="shared" si="151"/>
        <v>292.87</v>
      </c>
      <c r="H55" s="85">
        <f t="shared" si="0"/>
        <v>119.79620853080571</v>
      </c>
      <c r="I55" s="85">
        <f t="shared" si="1"/>
        <v>86.043503421043681</v>
      </c>
      <c r="J55" s="85">
        <f t="shared" si="2"/>
        <v>99.693637879974133</v>
      </c>
      <c r="K55" s="79"/>
      <c r="L55" s="83">
        <f>+L56+L57</f>
        <v>11</v>
      </c>
      <c r="M55" s="83">
        <f t="shared" ref="M55:N55" si="152">+M56+M57</f>
        <v>10</v>
      </c>
      <c r="N55" s="83">
        <f t="shared" si="152"/>
        <v>11</v>
      </c>
      <c r="O55" s="83">
        <f t="shared" ref="O55:X55" si="153">+O56+O57</f>
        <v>16.5</v>
      </c>
      <c r="P55" s="83">
        <f t="shared" si="153"/>
        <v>14.5</v>
      </c>
      <c r="Q55" s="83">
        <f t="shared" si="153"/>
        <v>16.5</v>
      </c>
      <c r="R55" s="83">
        <f t="shared" si="153"/>
        <v>30</v>
      </c>
      <c r="S55" s="83">
        <f t="shared" si="153"/>
        <v>26</v>
      </c>
      <c r="T55" s="83">
        <f t="shared" si="153"/>
        <v>30</v>
      </c>
      <c r="U55" s="83">
        <f t="shared" si="153"/>
        <v>48.97</v>
      </c>
      <c r="V55" s="83">
        <f t="shared" si="153"/>
        <v>34.97</v>
      </c>
      <c r="W55" s="83">
        <f t="shared" si="153"/>
        <v>48.97</v>
      </c>
      <c r="X55" s="83">
        <f t="shared" si="153"/>
        <v>27</v>
      </c>
      <c r="Y55" s="83">
        <f t="shared" ref="Y55:Z55" si="154">+Y56+Y57</f>
        <v>18</v>
      </c>
      <c r="Z55" s="83">
        <f t="shared" si="154"/>
        <v>27</v>
      </c>
      <c r="AA55" s="91">
        <f>+AA56+AA57</f>
        <v>105.5</v>
      </c>
      <c r="AB55" s="83">
        <f t="shared" ref="AB55:AC55" si="155">+AB56+AB57</f>
        <v>104</v>
      </c>
      <c r="AC55" s="83">
        <f t="shared" si="155"/>
        <v>114.10000000000001</v>
      </c>
      <c r="AD55" s="83">
        <f>+AD56+AD57</f>
        <v>54.8</v>
      </c>
      <c r="AE55" s="83">
        <f t="shared" ref="AE55:AF55" si="156">+AE56+AE57</f>
        <v>45.3</v>
      </c>
      <c r="AF55" s="83">
        <f t="shared" si="156"/>
        <v>45.3</v>
      </c>
    </row>
    <row r="56" spans="1:33" ht="33.75" customHeight="1" x14ac:dyDescent="0.3">
      <c r="A56" s="22"/>
      <c r="B56" s="104" t="s">
        <v>113</v>
      </c>
      <c r="C56" s="15" t="s">
        <v>81</v>
      </c>
      <c r="D56" s="15">
        <v>62</v>
      </c>
      <c r="E56" s="21">
        <f>+L56+O56+R56+U56+X56+AA56+AD56</f>
        <v>61.97</v>
      </c>
      <c r="F56" s="299">
        <f t="shared" ref="F56:G57" si="157">+M56+P56+S56+V56+Y56+AB56+AE56</f>
        <v>64.67</v>
      </c>
      <c r="G56" s="299">
        <f t="shared" si="157"/>
        <v>64.67</v>
      </c>
      <c r="H56" s="86">
        <f t="shared" si="0"/>
        <v>104.30645161290323</v>
      </c>
      <c r="I56" s="86">
        <f t="shared" si="1"/>
        <v>104.35694690979506</v>
      </c>
      <c r="J56" s="86">
        <f t="shared" si="2"/>
        <v>104.35694690979506</v>
      </c>
      <c r="K56" s="79"/>
      <c r="L56" s="15">
        <v>1</v>
      </c>
      <c r="M56" s="15">
        <v>1</v>
      </c>
      <c r="N56" s="15">
        <v>1</v>
      </c>
      <c r="O56" s="79">
        <v>2.5</v>
      </c>
      <c r="P56" s="79">
        <v>2.5</v>
      </c>
      <c r="Q56" s="79">
        <v>2.5</v>
      </c>
      <c r="R56" s="21">
        <v>5</v>
      </c>
      <c r="S56" s="21">
        <v>5</v>
      </c>
      <c r="T56" s="21">
        <v>5</v>
      </c>
      <c r="U56" s="186">
        <v>12.97</v>
      </c>
      <c r="V56" s="186">
        <v>12.97</v>
      </c>
      <c r="W56" s="186">
        <v>12.97</v>
      </c>
      <c r="X56" s="79">
        <v>9</v>
      </c>
      <c r="Y56" s="79">
        <v>9</v>
      </c>
      <c r="Z56" s="79">
        <v>9</v>
      </c>
      <c r="AA56" s="79">
        <v>17</v>
      </c>
      <c r="AB56" s="79">
        <v>19.7</v>
      </c>
      <c r="AC56" s="79">
        <v>19.7</v>
      </c>
      <c r="AD56" s="79">
        <v>14.5</v>
      </c>
      <c r="AE56" s="79">
        <v>14.5</v>
      </c>
      <c r="AF56" s="79">
        <v>14.5</v>
      </c>
    </row>
    <row r="57" spans="1:33" s="254" customFormat="1" ht="33.75" customHeight="1" x14ac:dyDescent="0.3">
      <c r="A57" s="249"/>
      <c r="B57" s="250" t="s">
        <v>114</v>
      </c>
      <c r="C57" s="240" t="s">
        <v>81</v>
      </c>
      <c r="D57" s="240">
        <v>149</v>
      </c>
      <c r="E57" s="269">
        <f>+L57+O57+R57+U57+X57+AA57+AD57</f>
        <v>231.8</v>
      </c>
      <c r="F57" s="484">
        <f>+M57+P57+S57+V57+Y57+AB57+AE57</f>
        <v>188.10000000000002</v>
      </c>
      <c r="G57" s="484">
        <f t="shared" si="157"/>
        <v>228.20000000000002</v>
      </c>
      <c r="H57" s="485">
        <f t="shared" si="0"/>
        <v>126.24161073825505</v>
      </c>
      <c r="I57" s="485">
        <f t="shared" si="1"/>
        <v>81.147540983606561</v>
      </c>
      <c r="J57" s="485">
        <f t="shared" si="2"/>
        <v>98.446937014667824</v>
      </c>
      <c r="K57" s="269"/>
      <c r="L57" s="240">
        <v>10</v>
      </c>
      <c r="M57" s="240">
        <v>9</v>
      </c>
      <c r="N57" s="240">
        <v>10</v>
      </c>
      <c r="O57" s="269">
        <v>14</v>
      </c>
      <c r="P57" s="269">
        <v>12</v>
      </c>
      <c r="Q57" s="269">
        <v>14</v>
      </c>
      <c r="R57" s="486">
        <v>25</v>
      </c>
      <c r="S57" s="486">
        <v>21</v>
      </c>
      <c r="T57" s="486">
        <v>25</v>
      </c>
      <c r="U57" s="251">
        <v>36</v>
      </c>
      <c r="V57" s="251">
        <v>22</v>
      </c>
      <c r="W57" s="251">
        <v>36</v>
      </c>
      <c r="X57" s="269">
        <v>18</v>
      </c>
      <c r="Y57" s="269">
        <v>9</v>
      </c>
      <c r="Z57" s="269">
        <v>18</v>
      </c>
      <c r="AA57" s="269">
        <v>88.5</v>
      </c>
      <c r="AB57" s="269">
        <v>84.3</v>
      </c>
      <c r="AC57" s="269">
        <v>94.4</v>
      </c>
      <c r="AD57" s="269">
        <v>40.299999999999997</v>
      </c>
      <c r="AE57" s="269">
        <v>30.8</v>
      </c>
      <c r="AF57" s="269">
        <v>30.8</v>
      </c>
      <c r="AG57" s="253"/>
    </row>
    <row r="58" spans="1:33" ht="33.75" customHeight="1" x14ac:dyDescent="0.3">
      <c r="A58" s="22"/>
      <c r="B58" s="104" t="s">
        <v>115</v>
      </c>
      <c r="C58" s="15" t="s">
        <v>102</v>
      </c>
      <c r="D58" s="15">
        <v>93.792417061611005</v>
      </c>
      <c r="E58" s="79">
        <f>E59/E55*10</f>
        <v>98.700694420805405</v>
      </c>
      <c r="F58" s="299">
        <f t="shared" ref="F58" si="158">F59/F55*10</f>
        <v>89.166435890335094</v>
      </c>
      <c r="G58" s="299">
        <f>G59/G55*10</f>
        <v>100.4442243999044</v>
      </c>
      <c r="H58" s="86">
        <f t="shared" si="0"/>
        <v>95.067851627880358</v>
      </c>
      <c r="I58" s="86">
        <f t="shared" si="1"/>
        <v>90.340231559241644</v>
      </c>
      <c r="J58" s="86">
        <f t="shared" si="2"/>
        <v>101.76648197799454</v>
      </c>
      <c r="K58" s="79"/>
      <c r="L58" s="15">
        <v>80</v>
      </c>
      <c r="M58" s="15">
        <v>80</v>
      </c>
      <c r="N58" s="15">
        <v>80</v>
      </c>
      <c r="O58" s="79">
        <v>90</v>
      </c>
      <c r="P58" s="79">
        <v>8.5</v>
      </c>
      <c r="Q58" s="79">
        <v>90</v>
      </c>
      <c r="R58" s="21">
        <v>110</v>
      </c>
      <c r="S58" s="21">
        <v>110</v>
      </c>
      <c r="T58" s="21">
        <v>110</v>
      </c>
      <c r="U58" s="111">
        <v>89.9</v>
      </c>
      <c r="V58" s="111">
        <v>80</v>
      </c>
      <c r="W58" s="111">
        <v>89.9</v>
      </c>
      <c r="X58" s="79">
        <v>102</v>
      </c>
      <c r="Y58" s="79">
        <v>102</v>
      </c>
      <c r="Z58" s="79">
        <v>102</v>
      </c>
      <c r="AA58" s="79">
        <v>105</v>
      </c>
      <c r="AB58" s="79">
        <v>105</v>
      </c>
      <c r="AC58" s="79">
        <v>105</v>
      </c>
      <c r="AD58" s="79">
        <v>93</v>
      </c>
      <c r="AE58" s="79">
        <v>75</v>
      </c>
      <c r="AF58" s="79">
        <v>93</v>
      </c>
    </row>
    <row r="59" spans="1:33" ht="33.75" customHeight="1" x14ac:dyDescent="0.3">
      <c r="A59" s="22"/>
      <c r="B59" s="104" t="s">
        <v>116</v>
      </c>
      <c r="C59" s="15" t="s">
        <v>89</v>
      </c>
      <c r="D59" s="15">
        <v>1979.02</v>
      </c>
      <c r="E59" s="79">
        <f>+L59+O59+R59+U59+X59+AA59+AD59</f>
        <v>2899.5302999999999</v>
      </c>
      <c r="F59" s="299">
        <f>+M59+P59+S59+V59+Y59+AB59+AE59</f>
        <v>2253.86</v>
      </c>
      <c r="G59" s="299">
        <f t="shared" ref="F59:G61" si="159">+N59+Q59+T59+W59+Z59+AC59+AF59</f>
        <v>2941.71</v>
      </c>
      <c r="H59" s="86">
        <f t="shared" si="0"/>
        <v>113.88768178189206</v>
      </c>
      <c r="I59" s="86">
        <f t="shared" si="1"/>
        <v>77.731900232254858</v>
      </c>
      <c r="J59" s="86">
        <f t="shared" si="2"/>
        <v>101.45470802633102</v>
      </c>
      <c r="K59" s="79"/>
      <c r="L59" s="363">
        <f>L58*L55/10</f>
        <v>88</v>
      </c>
      <c r="M59" s="363">
        <f t="shared" ref="M59" si="160">M58*M55/10</f>
        <v>80</v>
      </c>
      <c r="N59" s="363">
        <f t="shared" ref="N59" si="161">L59</f>
        <v>88</v>
      </c>
      <c r="O59" s="363">
        <f>O58*O55/10</f>
        <v>148.5</v>
      </c>
      <c r="P59" s="363">
        <v>80.75</v>
      </c>
      <c r="Q59" s="363">
        <f>O59</f>
        <v>148.5</v>
      </c>
      <c r="R59" s="363">
        <f>R58*R55/10</f>
        <v>330</v>
      </c>
      <c r="S59" s="363">
        <v>198</v>
      </c>
      <c r="T59" s="363">
        <v>330</v>
      </c>
      <c r="U59" s="363">
        <f>U58*U55/10</f>
        <v>440.24030000000005</v>
      </c>
      <c r="V59" s="363">
        <f t="shared" ref="V59" si="162">V58*V55/10</f>
        <v>279.76</v>
      </c>
      <c r="W59" s="363">
        <v>391.76</v>
      </c>
      <c r="X59" s="363">
        <f>X58*X55/10</f>
        <v>275.39999999999998</v>
      </c>
      <c r="Y59" s="363">
        <f t="shared" ref="Y59" si="163">Y58*Y55/10</f>
        <v>183.6</v>
      </c>
      <c r="Z59" s="363">
        <v>275.39999999999998</v>
      </c>
      <c r="AA59" s="363">
        <f>AA58*AA55/10</f>
        <v>1107.75</v>
      </c>
      <c r="AB59" s="363">
        <f t="shared" ref="AB59:AC59" si="164">AB58*AB55/10</f>
        <v>1092</v>
      </c>
      <c r="AC59" s="363">
        <f t="shared" si="164"/>
        <v>1198.05</v>
      </c>
      <c r="AD59" s="363">
        <f>AD58*AD55/10</f>
        <v>509.64</v>
      </c>
      <c r="AE59" s="363">
        <v>339.75</v>
      </c>
      <c r="AF59" s="363">
        <v>510</v>
      </c>
    </row>
    <row r="60" spans="1:33" s="97" customFormat="1" ht="36" customHeight="1" x14ac:dyDescent="0.3">
      <c r="A60" s="106" t="s">
        <v>99</v>
      </c>
      <c r="B60" s="107" t="s">
        <v>117</v>
      </c>
      <c r="C60" s="102" t="s">
        <v>81</v>
      </c>
      <c r="D60" s="102">
        <v>51</v>
      </c>
      <c r="E60" s="91">
        <f>+L60+O60+R60+U60+X60+AA60+AD60</f>
        <v>33</v>
      </c>
      <c r="F60" s="301">
        <f t="shared" si="159"/>
        <v>30</v>
      </c>
      <c r="G60" s="301">
        <f t="shared" si="159"/>
        <v>33</v>
      </c>
      <c r="H60" s="85">
        <f t="shared" si="0"/>
        <v>58.823529411764703</v>
      </c>
      <c r="I60" s="85">
        <f t="shared" si="1"/>
        <v>90.909090909090907</v>
      </c>
      <c r="J60" s="85">
        <f t="shared" si="2"/>
        <v>100</v>
      </c>
      <c r="K60" s="79"/>
      <c r="L60" s="52">
        <v>1</v>
      </c>
      <c r="M60" s="52">
        <v>1</v>
      </c>
      <c r="N60" s="52">
        <v>1</v>
      </c>
      <c r="O60" s="110"/>
      <c r="P60" s="110"/>
      <c r="Q60" s="110"/>
      <c r="R60" s="52">
        <v>5</v>
      </c>
      <c r="S60" s="52">
        <v>5</v>
      </c>
      <c r="T60" s="52">
        <v>5</v>
      </c>
      <c r="U60" s="110"/>
      <c r="V60" s="110"/>
      <c r="W60" s="110"/>
      <c r="X60" s="52"/>
      <c r="Y60" s="52"/>
      <c r="Z60" s="52"/>
      <c r="AA60" s="52">
        <v>15</v>
      </c>
      <c r="AB60" s="52">
        <v>12</v>
      </c>
      <c r="AC60" s="52">
        <v>15</v>
      </c>
      <c r="AD60" s="52">
        <v>12</v>
      </c>
      <c r="AE60" s="52">
        <v>12</v>
      </c>
      <c r="AF60" s="52">
        <v>12</v>
      </c>
    </row>
    <row r="61" spans="1:33" ht="36" customHeight="1" x14ac:dyDescent="0.3">
      <c r="A61" s="22"/>
      <c r="B61" s="108" t="s">
        <v>118</v>
      </c>
      <c r="C61" s="15" t="s">
        <v>81</v>
      </c>
      <c r="D61" s="15">
        <v>26</v>
      </c>
      <c r="E61" s="21">
        <f>+L61+O61+R61+U61+X61+AA61+AD61</f>
        <v>11</v>
      </c>
      <c r="F61" s="300">
        <f t="shared" si="159"/>
        <v>11</v>
      </c>
      <c r="G61" s="300">
        <f t="shared" si="159"/>
        <v>11</v>
      </c>
      <c r="H61" s="86">
        <f t="shared" si="0"/>
        <v>42.307692307692307</v>
      </c>
      <c r="I61" s="86">
        <f t="shared" si="1"/>
        <v>100</v>
      </c>
      <c r="J61" s="86">
        <f t="shared" si="2"/>
        <v>100</v>
      </c>
      <c r="K61" s="79"/>
      <c r="L61" s="115"/>
      <c r="M61" s="115"/>
      <c r="N61" s="115"/>
      <c r="O61" s="116"/>
      <c r="P61" s="116"/>
      <c r="Q61" s="116"/>
      <c r="R61" s="23">
        <v>3</v>
      </c>
      <c r="S61" s="23">
        <v>3</v>
      </c>
      <c r="T61" s="23">
        <v>3</v>
      </c>
      <c r="U61" s="116"/>
      <c r="V61" s="116"/>
      <c r="W61" s="116"/>
      <c r="X61" s="116"/>
      <c r="Y61" s="116"/>
      <c r="Z61" s="116"/>
      <c r="AA61" s="23">
        <v>8</v>
      </c>
      <c r="AB61" s="23">
        <v>8</v>
      </c>
      <c r="AC61" s="23">
        <v>8</v>
      </c>
      <c r="AD61" s="105"/>
      <c r="AE61" s="23"/>
      <c r="AF61" s="23"/>
    </row>
    <row r="62" spans="1:33" ht="36" customHeight="1" x14ac:dyDescent="0.3">
      <c r="A62" s="22"/>
      <c r="B62" s="104" t="s">
        <v>115</v>
      </c>
      <c r="C62" s="15" t="s">
        <v>102</v>
      </c>
      <c r="D62" s="15">
        <v>147.92307692308</v>
      </c>
      <c r="E62" s="79">
        <f>E63/E61*10</f>
        <v>226.36363636363637</v>
      </c>
      <c r="F62" s="299">
        <f t="shared" ref="F62:G62" si="165">F63/F61*10</f>
        <v>21.454545454545453</v>
      </c>
      <c r="G62" s="299">
        <f t="shared" si="165"/>
        <v>226.54545454545456</v>
      </c>
      <c r="H62" s="86">
        <f t="shared" si="0"/>
        <v>14.503852881387679</v>
      </c>
      <c r="I62" s="86">
        <f t="shared" si="1"/>
        <v>9.4779116465863442</v>
      </c>
      <c r="J62" s="86">
        <f t="shared" si="2"/>
        <v>100.08032128514057</v>
      </c>
      <c r="K62" s="79"/>
      <c r="L62" s="22">
        <v>75</v>
      </c>
      <c r="M62" s="22">
        <v>76</v>
      </c>
      <c r="N62" s="22">
        <v>77</v>
      </c>
      <c r="O62" s="15"/>
      <c r="P62" s="15"/>
      <c r="Q62" s="15"/>
      <c r="R62" s="23">
        <v>75</v>
      </c>
      <c r="S62" s="23">
        <v>75</v>
      </c>
      <c r="T62" s="23">
        <v>75</v>
      </c>
      <c r="U62" s="15"/>
      <c r="V62" s="15"/>
      <c r="W62" s="15"/>
      <c r="X62" s="21"/>
      <c r="Y62" s="21"/>
      <c r="Z62" s="21"/>
      <c r="AA62" s="111">
        <v>75.599999999999994</v>
      </c>
      <c r="AB62" s="111"/>
      <c r="AC62" s="111">
        <v>75.599999999999994</v>
      </c>
      <c r="AD62" s="111">
        <v>75.5</v>
      </c>
      <c r="AE62" s="111"/>
      <c r="AF62" s="111">
        <v>75.5</v>
      </c>
    </row>
    <row r="63" spans="1:33" ht="36" customHeight="1" x14ac:dyDescent="0.3">
      <c r="A63" s="22"/>
      <c r="B63" s="104" t="s">
        <v>116</v>
      </c>
      <c r="C63" s="15" t="s">
        <v>89</v>
      </c>
      <c r="D63" s="15">
        <v>384.6</v>
      </c>
      <c r="E63" s="79">
        <f>+L63+O63+R63+U63+X63+AA63+AD63</f>
        <v>249</v>
      </c>
      <c r="F63" s="299">
        <f t="shared" ref="F63:G67" si="166">+M63+P63+S63+V63+Y63+AB63+AE63</f>
        <v>23.6</v>
      </c>
      <c r="G63" s="299">
        <f t="shared" si="166"/>
        <v>249.20000000000002</v>
      </c>
      <c r="H63" s="86">
        <f t="shared" si="0"/>
        <v>6.1362454498179932</v>
      </c>
      <c r="I63" s="86">
        <f t="shared" si="1"/>
        <v>9.477911646586346</v>
      </c>
      <c r="J63" s="86">
        <f t="shared" si="2"/>
        <v>100.08032128514056</v>
      </c>
      <c r="K63" s="79"/>
      <c r="L63" s="15">
        <f>L62*L60/10</f>
        <v>7.5</v>
      </c>
      <c r="M63" s="15">
        <f t="shared" ref="M63:N63" si="167">M62*M60/10</f>
        <v>7.6</v>
      </c>
      <c r="N63" s="15">
        <f t="shared" si="167"/>
        <v>7.7</v>
      </c>
      <c r="O63" s="15">
        <f>O62*O60/10</f>
        <v>0</v>
      </c>
      <c r="P63" s="15"/>
      <c r="Q63" s="15"/>
      <c r="R63" s="15">
        <f>R62*R60/10</f>
        <v>37.5</v>
      </c>
      <c r="S63" s="15">
        <v>16</v>
      </c>
      <c r="T63" s="15">
        <f>T62*T60/10</f>
        <v>37.5</v>
      </c>
      <c r="U63" s="15"/>
      <c r="V63" s="15"/>
      <c r="W63" s="15"/>
      <c r="X63" s="15"/>
      <c r="Y63" s="15"/>
      <c r="Z63" s="15"/>
      <c r="AA63" s="15">
        <f>AA62*AA60/10</f>
        <v>113.4</v>
      </c>
      <c r="AB63" s="15"/>
      <c r="AC63" s="15">
        <f>AC62*AC60/10</f>
        <v>113.4</v>
      </c>
      <c r="AD63" s="15">
        <f>AD62*AD60/10</f>
        <v>90.6</v>
      </c>
      <c r="AE63" s="15"/>
      <c r="AF63" s="15">
        <f>AF62*AF60/10</f>
        <v>90.6</v>
      </c>
    </row>
    <row r="64" spans="1:33" s="97" customFormat="1" ht="30" customHeight="1" x14ac:dyDescent="0.3">
      <c r="A64" s="106" t="s">
        <v>119</v>
      </c>
      <c r="B64" s="107" t="s">
        <v>120</v>
      </c>
      <c r="C64" s="102" t="s">
        <v>121</v>
      </c>
      <c r="D64" s="102">
        <v>81</v>
      </c>
      <c r="E64" s="91">
        <f>+L64+O64+R64+U64+X64+AA64+AD64</f>
        <v>81.05</v>
      </c>
      <c r="F64" s="301">
        <f t="shared" si="166"/>
        <v>65.650000000000006</v>
      </c>
      <c r="G64" s="301">
        <f t="shared" si="166"/>
        <v>65.650000000000006</v>
      </c>
      <c r="H64" s="85">
        <f t="shared" si="0"/>
        <v>81.049382716049379</v>
      </c>
      <c r="I64" s="85">
        <f t="shared" si="1"/>
        <v>80.999383096853805</v>
      </c>
      <c r="J64" s="85">
        <f t="shared" si="2"/>
        <v>80.999383096853805</v>
      </c>
      <c r="K64" s="79"/>
      <c r="L64" s="102"/>
      <c r="M64" s="102"/>
      <c r="N64" s="102"/>
      <c r="O64" s="102"/>
      <c r="P64" s="102"/>
      <c r="Q64" s="102"/>
      <c r="R64" s="110">
        <v>0.5</v>
      </c>
      <c r="S64" s="110">
        <v>0.5</v>
      </c>
      <c r="T64" s="110">
        <v>0.5</v>
      </c>
      <c r="U64" s="102">
        <v>3.8</v>
      </c>
      <c r="V64" s="102">
        <v>3.8</v>
      </c>
      <c r="W64" s="102">
        <v>3.8</v>
      </c>
      <c r="X64" s="83"/>
      <c r="Y64" s="83"/>
      <c r="Z64" s="83"/>
      <c r="AA64" s="83">
        <v>72</v>
      </c>
      <c r="AB64" s="91">
        <v>56.6</v>
      </c>
      <c r="AC64" s="91">
        <v>56.6</v>
      </c>
      <c r="AD64" s="113">
        <v>4.75</v>
      </c>
      <c r="AE64" s="113">
        <v>4.75</v>
      </c>
      <c r="AF64" s="113">
        <v>4.75</v>
      </c>
    </row>
    <row r="65" spans="1:32" s="97" customFormat="1" ht="30" customHeight="1" x14ac:dyDescent="0.3">
      <c r="A65" s="106">
        <v>2</v>
      </c>
      <c r="B65" s="107" t="s">
        <v>122</v>
      </c>
      <c r="C65" s="102" t="s">
        <v>81</v>
      </c>
      <c r="D65" s="106">
        <v>1387.75</v>
      </c>
      <c r="E65" s="91">
        <f>+L65+O65+R65+U65+X65+AA65+AD65</f>
        <v>1389.25</v>
      </c>
      <c r="F65" s="301">
        <f t="shared" si="166"/>
        <v>1388.1999999999998</v>
      </c>
      <c r="G65" s="301">
        <f t="shared" si="166"/>
        <v>1388.1999999999998</v>
      </c>
      <c r="H65" s="85">
        <f t="shared" si="0"/>
        <v>100.03242658980363</v>
      </c>
      <c r="I65" s="101">
        <f t="shared" si="1"/>
        <v>99.924419650890755</v>
      </c>
      <c r="J65" s="85">
        <f t="shared" si="2"/>
        <v>99.924419650890755</v>
      </c>
      <c r="K65" s="79"/>
      <c r="L65" s="83">
        <f>L66+L82</f>
        <v>49</v>
      </c>
      <c r="M65" s="83">
        <f t="shared" ref="M65:N65" si="168">M66+M82</f>
        <v>49</v>
      </c>
      <c r="N65" s="83">
        <f t="shared" si="168"/>
        <v>49</v>
      </c>
      <c r="O65" s="83">
        <f>O66+O82</f>
        <v>140.5</v>
      </c>
      <c r="P65" s="83">
        <f t="shared" ref="P65:Q65" si="169">P66+P82</f>
        <v>140.5</v>
      </c>
      <c r="Q65" s="83">
        <f t="shared" si="169"/>
        <v>140.5</v>
      </c>
      <c r="R65" s="83">
        <f>R66+R82</f>
        <v>65.2</v>
      </c>
      <c r="S65" s="83">
        <f t="shared" ref="S65:T65" si="170">S66+S82</f>
        <v>65.2</v>
      </c>
      <c r="T65" s="83">
        <f t="shared" si="170"/>
        <v>65.2</v>
      </c>
      <c r="U65" s="83">
        <f>U66+U82</f>
        <v>35.200000000000003</v>
      </c>
      <c r="V65" s="83">
        <f t="shared" ref="V65:W65" si="171">V66+V82</f>
        <v>35.200000000000003</v>
      </c>
      <c r="W65" s="83">
        <f t="shared" si="171"/>
        <v>35.200000000000003</v>
      </c>
      <c r="X65" s="83">
        <f>X66+X82</f>
        <v>21.900000000000002</v>
      </c>
      <c r="Y65" s="83">
        <f t="shared" ref="Y65:Z65" si="172">Y66+Y82</f>
        <v>21.900000000000002</v>
      </c>
      <c r="Z65" s="83">
        <f t="shared" si="172"/>
        <v>21.900000000000002</v>
      </c>
      <c r="AA65" s="91">
        <f>AA66+AA82</f>
        <v>390.29999999999995</v>
      </c>
      <c r="AB65" s="83">
        <f t="shared" ref="AB65:AC65" si="173">AB66+AB82</f>
        <v>390.29999999999995</v>
      </c>
      <c r="AC65" s="83">
        <f t="shared" si="173"/>
        <v>390.29999999999995</v>
      </c>
      <c r="AD65" s="83">
        <f>AD66+AD82</f>
        <v>687.15</v>
      </c>
      <c r="AE65" s="83">
        <f t="shared" ref="AE65:AF65" si="174">AE66+AE82</f>
        <v>686.1</v>
      </c>
      <c r="AF65" s="83">
        <f t="shared" si="174"/>
        <v>686.1</v>
      </c>
    </row>
    <row r="66" spans="1:32" s="97" customFormat="1" ht="36.75" customHeight="1" x14ac:dyDescent="0.3">
      <c r="A66" s="106" t="s">
        <v>94</v>
      </c>
      <c r="B66" s="107" t="s">
        <v>123</v>
      </c>
      <c r="C66" s="102" t="s">
        <v>81</v>
      </c>
      <c r="D66" s="102">
        <v>175</v>
      </c>
      <c r="E66" s="91">
        <f>+L66+O66+R66+U66+X66+AA66+AD66</f>
        <v>175</v>
      </c>
      <c r="F66" s="301">
        <f>+M66+P66+S66+V66+Y66+AB66+AE66</f>
        <v>175</v>
      </c>
      <c r="G66" s="301">
        <f t="shared" si="166"/>
        <v>175</v>
      </c>
      <c r="H66" s="85">
        <f t="shared" si="0"/>
        <v>100</v>
      </c>
      <c r="I66" s="85">
        <f t="shared" si="1"/>
        <v>100</v>
      </c>
      <c r="J66" s="85">
        <f t="shared" si="2"/>
        <v>100</v>
      </c>
      <c r="K66" s="79"/>
      <c r="L66" s="83">
        <f>L67+L70+L73+L76</f>
        <v>2</v>
      </c>
      <c r="M66" s="83">
        <f>M67+M70+M73+M76</f>
        <v>2</v>
      </c>
      <c r="N66" s="83">
        <f t="shared" ref="N66" si="175">N67+N70+N73+N76</f>
        <v>2</v>
      </c>
      <c r="O66" s="83">
        <f>O67+O70+O73+O76</f>
        <v>0</v>
      </c>
      <c r="P66" s="83">
        <f>P67+P70+P73+P76</f>
        <v>0</v>
      </c>
      <c r="Q66" s="83">
        <f>Q67+Q70+Q73+Q76</f>
        <v>0</v>
      </c>
      <c r="R66" s="83">
        <f>R67+R70+R73+R76</f>
        <v>1</v>
      </c>
      <c r="S66" s="83">
        <f t="shared" ref="S66:T66" si="176">S67+S70+S73+S76</f>
        <v>1</v>
      </c>
      <c r="T66" s="83">
        <f t="shared" si="176"/>
        <v>1</v>
      </c>
      <c r="U66" s="83">
        <f>U67+U70+U73+U76</f>
        <v>0</v>
      </c>
      <c r="V66" s="83"/>
      <c r="W66" s="83"/>
      <c r="X66" s="83">
        <f>X67+X70+X73+X76</f>
        <v>0</v>
      </c>
      <c r="Y66" s="83"/>
      <c r="Z66" s="83"/>
      <c r="AA66" s="83">
        <f>AA67+AA70+AA73+AA76</f>
        <v>4</v>
      </c>
      <c r="AB66" s="83">
        <f t="shared" ref="AB66:AC66" si="177">AB67+AB70+AB73+AB76</f>
        <v>4</v>
      </c>
      <c r="AC66" s="83">
        <f t="shared" si="177"/>
        <v>4</v>
      </c>
      <c r="AD66" s="83">
        <f>AD67+AD70+AD73+AD76+AD79</f>
        <v>168</v>
      </c>
      <c r="AE66" s="83">
        <f>AE67+AE70+AE73+AE76+AE79</f>
        <v>168</v>
      </c>
      <c r="AF66" s="83">
        <f>AF67+AF70+AF73+AF76+AF79</f>
        <v>168</v>
      </c>
    </row>
    <row r="67" spans="1:32" s="97" customFormat="1" ht="33" customHeight="1" x14ac:dyDescent="0.3">
      <c r="A67" s="106" t="s">
        <v>124</v>
      </c>
      <c r="B67" s="107" t="s">
        <v>125</v>
      </c>
      <c r="C67" s="102" t="s">
        <v>81</v>
      </c>
      <c r="D67" s="102">
        <v>21</v>
      </c>
      <c r="E67" s="83">
        <f>+L67+O67+R67+U67+X67+AA67+AD67</f>
        <v>21</v>
      </c>
      <c r="F67" s="483">
        <f t="shared" si="166"/>
        <v>21</v>
      </c>
      <c r="G67" s="483">
        <f t="shared" si="166"/>
        <v>21</v>
      </c>
      <c r="H67" s="85">
        <f t="shared" si="0"/>
        <v>100</v>
      </c>
      <c r="I67" s="85">
        <f t="shared" si="1"/>
        <v>100</v>
      </c>
      <c r="J67" s="85">
        <f t="shared" si="2"/>
        <v>100</v>
      </c>
      <c r="K67" s="79"/>
      <c r="L67" s="83">
        <v>1</v>
      </c>
      <c r="M67" s="83">
        <v>1</v>
      </c>
      <c r="N67" s="83">
        <v>1</v>
      </c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83"/>
      <c r="AB67" s="83"/>
      <c r="AC67" s="83"/>
      <c r="AD67" s="52">
        <v>20</v>
      </c>
      <c r="AE67" s="52">
        <v>20</v>
      </c>
      <c r="AF67" s="52">
        <v>20</v>
      </c>
    </row>
    <row r="68" spans="1:32" ht="30" customHeight="1" x14ac:dyDescent="0.3">
      <c r="A68" s="22"/>
      <c r="B68" s="104" t="s">
        <v>115</v>
      </c>
      <c r="C68" s="15" t="s">
        <v>102</v>
      </c>
      <c r="D68" s="15">
        <v>11.142857142857</v>
      </c>
      <c r="E68" s="21">
        <f>E69/E67*10</f>
        <v>11.142857142857142</v>
      </c>
      <c r="F68" s="299">
        <f t="shared" ref="F68:G68" si="178">F69/F67*10</f>
        <v>0.47619047619047616</v>
      </c>
      <c r="G68" s="300">
        <f t="shared" si="178"/>
        <v>11.142857142857142</v>
      </c>
      <c r="H68" s="86">
        <f t="shared" si="0"/>
        <v>4.2735042735043276</v>
      </c>
      <c r="I68" s="86">
        <f t="shared" si="1"/>
        <v>4.2735042735042734</v>
      </c>
      <c r="J68" s="86">
        <f t="shared" si="2"/>
        <v>100</v>
      </c>
      <c r="K68" s="79"/>
      <c r="L68" s="21">
        <v>10</v>
      </c>
      <c r="M68" s="21">
        <v>10</v>
      </c>
      <c r="N68" s="21">
        <v>10</v>
      </c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>
        <v>11.2</v>
      </c>
      <c r="AE68" s="79"/>
      <c r="AF68" s="79">
        <v>11.2</v>
      </c>
    </row>
    <row r="69" spans="1:32" ht="30" customHeight="1" x14ac:dyDescent="0.3">
      <c r="A69" s="22"/>
      <c r="B69" s="104" t="s">
        <v>116</v>
      </c>
      <c r="C69" s="15" t="s">
        <v>89</v>
      </c>
      <c r="D69" s="15">
        <v>23.4</v>
      </c>
      <c r="E69" s="79">
        <f>+L69+O69+R69+U69+X69+AA69+AD69</f>
        <v>23.4</v>
      </c>
      <c r="F69" s="299">
        <f t="shared" ref="F69:G70" si="179">+M69+P69+S69+V69+Y69+AB69+AE69</f>
        <v>1</v>
      </c>
      <c r="G69" s="299">
        <f t="shared" si="179"/>
        <v>23.4</v>
      </c>
      <c r="H69" s="86">
        <f t="shared" si="0"/>
        <v>4.2735042735042734</v>
      </c>
      <c r="I69" s="86">
        <f t="shared" si="1"/>
        <v>4.2735042735042734</v>
      </c>
      <c r="J69" s="86">
        <f t="shared" si="2"/>
        <v>100</v>
      </c>
      <c r="K69" s="79"/>
      <c r="L69" s="21">
        <f>L68*L67/10</f>
        <v>1</v>
      </c>
      <c r="M69" s="21">
        <f t="shared" ref="M69:N69" si="180">M68*M67/10</f>
        <v>1</v>
      </c>
      <c r="N69" s="21">
        <f t="shared" si="180"/>
        <v>1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79"/>
      <c r="AB69" s="79"/>
      <c r="AC69" s="79"/>
      <c r="AD69" s="79">
        <f>AD68*AD67/10</f>
        <v>22.4</v>
      </c>
      <c r="AE69" s="79">
        <f t="shared" ref="AE69:AF69" si="181">AE68*AE67/10</f>
        <v>0</v>
      </c>
      <c r="AF69" s="79">
        <f t="shared" si="181"/>
        <v>22.4</v>
      </c>
    </row>
    <row r="70" spans="1:32" s="97" customFormat="1" ht="30" customHeight="1" x14ac:dyDescent="0.3">
      <c r="A70" s="106" t="s">
        <v>124</v>
      </c>
      <c r="B70" s="107" t="s">
        <v>126</v>
      </c>
      <c r="C70" s="102" t="s">
        <v>81</v>
      </c>
      <c r="D70" s="102">
        <v>9</v>
      </c>
      <c r="E70" s="83">
        <f>+L70+O70+R70+U70+X70+AA70+AD70</f>
        <v>9</v>
      </c>
      <c r="F70" s="301">
        <f t="shared" si="179"/>
        <v>9</v>
      </c>
      <c r="G70" s="301">
        <f t="shared" si="179"/>
        <v>9</v>
      </c>
      <c r="H70" s="85">
        <f t="shared" si="0"/>
        <v>100</v>
      </c>
      <c r="I70" s="85">
        <f t="shared" si="1"/>
        <v>100</v>
      </c>
      <c r="J70" s="85">
        <f t="shared" si="2"/>
        <v>100</v>
      </c>
      <c r="K70" s="91"/>
      <c r="L70" s="83">
        <v>1</v>
      </c>
      <c r="M70" s="83">
        <v>1</v>
      </c>
      <c r="N70" s="83">
        <v>1</v>
      </c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83"/>
      <c r="AB70" s="83"/>
      <c r="AC70" s="83"/>
      <c r="AD70" s="52">
        <v>8</v>
      </c>
      <c r="AE70" s="52">
        <v>8</v>
      </c>
      <c r="AF70" s="52">
        <v>8</v>
      </c>
    </row>
    <row r="71" spans="1:32" ht="30" customHeight="1" x14ac:dyDescent="0.3">
      <c r="A71" s="22"/>
      <c r="B71" s="104" t="s">
        <v>115</v>
      </c>
      <c r="C71" s="15" t="s">
        <v>102</v>
      </c>
      <c r="D71" s="15">
        <v>0</v>
      </c>
      <c r="E71" s="79">
        <f>E72/E70*10</f>
        <v>9.2222222222222232</v>
      </c>
      <c r="F71" s="299">
        <f t="shared" ref="F71:G71" si="182">F72/F70*10</f>
        <v>0</v>
      </c>
      <c r="G71" s="299">
        <f t="shared" si="182"/>
        <v>9.2222222222222232</v>
      </c>
      <c r="H71" s="86"/>
      <c r="I71" s="86">
        <f t="shared" si="1"/>
        <v>0</v>
      </c>
      <c r="J71" s="86">
        <f t="shared" si="2"/>
        <v>100</v>
      </c>
      <c r="K71" s="79"/>
      <c r="L71" s="79">
        <v>8.6</v>
      </c>
      <c r="M71" s="79"/>
      <c r="N71" s="79">
        <v>8.6</v>
      </c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21"/>
      <c r="AB71" s="21"/>
      <c r="AC71" s="21"/>
      <c r="AD71" s="79">
        <v>9.3000000000000007</v>
      </c>
      <c r="AE71" s="21"/>
      <c r="AF71" s="79">
        <v>9.3000000000000007</v>
      </c>
    </row>
    <row r="72" spans="1:32" ht="30" customHeight="1" x14ac:dyDescent="0.3">
      <c r="A72" s="22"/>
      <c r="B72" s="104" t="s">
        <v>116</v>
      </c>
      <c r="C72" s="15" t="s">
        <v>89</v>
      </c>
      <c r="D72" s="15">
        <v>0</v>
      </c>
      <c r="E72" s="79">
        <f>+L72+O72+R72+U72+X72+AA72+AD72</f>
        <v>8.3000000000000007</v>
      </c>
      <c r="F72" s="299">
        <f t="shared" ref="F72:G73" si="183">+M72+P72+S72+V72+Y72+AB72+AE72</f>
        <v>0</v>
      </c>
      <c r="G72" s="299">
        <f t="shared" si="183"/>
        <v>8.3000000000000007</v>
      </c>
      <c r="H72" s="86"/>
      <c r="I72" s="86">
        <f t="shared" si="1"/>
        <v>0</v>
      </c>
      <c r="J72" s="86">
        <f t="shared" si="2"/>
        <v>100</v>
      </c>
      <c r="K72" s="79"/>
      <c r="L72" s="79">
        <f>L71*L70/10</f>
        <v>0.86</v>
      </c>
      <c r="M72" s="79"/>
      <c r="N72" s="79">
        <f>N71*N70/10</f>
        <v>0.86</v>
      </c>
      <c r="O72" s="79">
        <f>O71*O70/10</f>
        <v>0</v>
      </c>
      <c r="P72" s="79"/>
      <c r="Q72" s="79"/>
      <c r="R72" s="79">
        <f>R71*R70/10</f>
        <v>0</v>
      </c>
      <c r="S72" s="79"/>
      <c r="T72" s="79"/>
      <c r="U72" s="79">
        <f>U71*U70/10</f>
        <v>0</v>
      </c>
      <c r="V72" s="79"/>
      <c r="W72" s="79"/>
      <c r="X72" s="79">
        <f>X71*X70/10</f>
        <v>0</v>
      </c>
      <c r="Y72" s="79"/>
      <c r="Z72" s="79"/>
      <c r="AA72" s="79"/>
      <c r="AB72" s="79"/>
      <c r="AC72" s="79"/>
      <c r="AD72" s="79">
        <f>AD71*AD70/10</f>
        <v>7.44</v>
      </c>
      <c r="AE72" s="79"/>
      <c r="AF72" s="79">
        <f>AF71*AF70/10</f>
        <v>7.44</v>
      </c>
    </row>
    <row r="73" spans="1:32" s="97" customFormat="1" ht="30" customHeight="1" x14ac:dyDescent="0.3">
      <c r="A73" s="106" t="s">
        <v>124</v>
      </c>
      <c r="B73" s="107" t="s">
        <v>127</v>
      </c>
      <c r="C73" s="102" t="s">
        <v>81</v>
      </c>
      <c r="D73" s="102">
        <v>5</v>
      </c>
      <c r="E73" s="91">
        <f>+L73+O73+R73+U73+X73+AA73+AD73</f>
        <v>5</v>
      </c>
      <c r="F73" s="301">
        <f t="shared" si="183"/>
        <v>5</v>
      </c>
      <c r="G73" s="301">
        <f t="shared" si="183"/>
        <v>5</v>
      </c>
      <c r="H73" s="85">
        <f t="shared" si="0"/>
        <v>100</v>
      </c>
      <c r="I73" s="85">
        <f t="shared" si="1"/>
        <v>100</v>
      </c>
      <c r="J73" s="85">
        <f t="shared" si="2"/>
        <v>100</v>
      </c>
      <c r="K73" s="79"/>
      <c r="L73" s="91"/>
      <c r="M73" s="91"/>
      <c r="N73" s="91"/>
      <c r="O73" s="91"/>
      <c r="P73" s="91"/>
      <c r="Q73" s="91"/>
      <c r="R73" s="83">
        <v>1</v>
      </c>
      <c r="S73" s="83">
        <v>1</v>
      </c>
      <c r="T73" s="83">
        <v>1</v>
      </c>
      <c r="U73" s="91"/>
      <c r="V73" s="91"/>
      <c r="W73" s="91"/>
      <c r="X73" s="91"/>
      <c r="Y73" s="91"/>
      <c r="Z73" s="91"/>
      <c r="AA73" s="83">
        <v>4</v>
      </c>
      <c r="AB73" s="83">
        <v>4</v>
      </c>
      <c r="AC73" s="83">
        <v>4</v>
      </c>
      <c r="AD73" s="103"/>
      <c r="AE73" s="83"/>
      <c r="AF73" s="83"/>
    </row>
    <row r="74" spans="1:32" ht="30" customHeight="1" x14ac:dyDescent="0.3">
      <c r="A74" s="22"/>
      <c r="B74" s="104" t="s">
        <v>115</v>
      </c>
      <c r="C74" s="15" t="s">
        <v>102</v>
      </c>
      <c r="D74" s="15">
        <v>560</v>
      </c>
      <c r="E74" s="21">
        <f>E75/E73*10</f>
        <v>700</v>
      </c>
      <c r="F74" s="300">
        <f t="shared" ref="F74:G74" si="184">F75/F73*10</f>
        <v>0</v>
      </c>
      <c r="G74" s="300">
        <f t="shared" si="184"/>
        <v>700</v>
      </c>
      <c r="H74" s="86">
        <f t="shared" ref="H74:H137" si="185">F74/D74%</f>
        <v>0</v>
      </c>
      <c r="I74" s="86">
        <f t="shared" ref="I74:I137" si="186">F74/E74%</f>
        <v>0</v>
      </c>
      <c r="J74" s="86">
        <f t="shared" ref="J74:J137" si="187">G74/E74%</f>
        <v>100</v>
      </c>
      <c r="K74" s="79"/>
      <c r="L74" s="79"/>
      <c r="M74" s="79"/>
      <c r="N74" s="79"/>
      <c r="O74" s="79"/>
      <c r="P74" s="79"/>
      <c r="Q74" s="79"/>
      <c r="R74" s="21">
        <v>700</v>
      </c>
      <c r="S74" s="21"/>
      <c r="T74" s="21">
        <v>700</v>
      </c>
      <c r="U74" s="79"/>
      <c r="V74" s="79"/>
      <c r="W74" s="79"/>
      <c r="X74" s="79"/>
      <c r="Y74" s="79"/>
      <c r="Z74" s="79"/>
      <c r="AA74" s="21">
        <v>700</v>
      </c>
      <c r="AB74" s="21"/>
      <c r="AC74" s="21">
        <v>700</v>
      </c>
      <c r="AD74" s="105"/>
      <c r="AE74" s="21"/>
      <c r="AF74" s="21"/>
    </row>
    <row r="75" spans="1:32" ht="30" customHeight="1" x14ac:dyDescent="0.3">
      <c r="A75" s="22"/>
      <c r="B75" s="104" t="s">
        <v>116</v>
      </c>
      <c r="C75" s="15" t="s">
        <v>89</v>
      </c>
      <c r="D75" s="15">
        <v>280</v>
      </c>
      <c r="E75" s="21">
        <f t="shared" ref="E75:E83" si="188">+L75+O75+R75+U75+X75+AA75+AD75</f>
        <v>350</v>
      </c>
      <c r="F75" s="300">
        <f t="shared" ref="F75:F83" si="189">+M75+P75+S75+V75+Y75+AB75+AE75</f>
        <v>0</v>
      </c>
      <c r="G75" s="300">
        <f t="shared" ref="G75:G83" si="190">+N75+Q75+T75+W75+Z75+AC75+AF75</f>
        <v>350</v>
      </c>
      <c r="H75" s="86">
        <f t="shared" si="185"/>
        <v>0</v>
      </c>
      <c r="I75" s="86">
        <f t="shared" si="186"/>
        <v>0</v>
      </c>
      <c r="J75" s="86">
        <f t="shared" si="187"/>
        <v>100</v>
      </c>
      <c r="K75" s="79"/>
      <c r="L75" s="79"/>
      <c r="M75" s="79"/>
      <c r="N75" s="79"/>
      <c r="O75" s="79"/>
      <c r="P75" s="79"/>
      <c r="Q75" s="79"/>
      <c r="R75" s="21">
        <f>R74*R73/10</f>
        <v>70</v>
      </c>
      <c r="S75" s="21"/>
      <c r="T75" s="21">
        <f>T74*T73/10</f>
        <v>70</v>
      </c>
      <c r="U75" s="79"/>
      <c r="V75" s="79"/>
      <c r="W75" s="79"/>
      <c r="X75" s="79"/>
      <c r="Y75" s="79"/>
      <c r="Z75" s="79"/>
      <c r="AA75" s="21">
        <f>AA73*AA74/10</f>
        <v>280</v>
      </c>
      <c r="AB75" s="21"/>
      <c r="AC75" s="21">
        <f>AC73*AC74/10</f>
        <v>280</v>
      </c>
      <c r="AD75" s="21">
        <f>AD73*AD74/10</f>
        <v>0</v>
      </c>
      <c r="AE75" s="21"/>
      <c r="AF75" s="21"/>
    </row>
    <row r="76" spans="1:32" ht="30" customHeight="1" x14ac:dyDescent="0.3">
      <c r="A76" s="22" t="s">
        <v>124</v>
      </c>
      <c r="B76" s="84" t="s">
        <v>128</v>
      </c>
      <c r="C76" s="117" t="s">
        <v>81</v>
      </c>
      <c r="D76" s="118">
        <v>110</v>
      </c>
      <c r="E76" s="83">
        <f t="shared" si="188"/>
        <v>110</v>
      </c>
      <c r="F76" s="483">
        <f t="shared" si="189"/>
        <v>110</v>
      </c>
      <c r="G76" s="483">
        <f t="shared" si="190"/>
        <v>110</v>
      </c>
      <c r="H76" s="85">
        <f t="shared" si="185"/>
        <v>99.999999999999986</v>
      </c>
      <c r="I76" s="85">
        <f t="shared" si="186"/>
        <v>99.999999999999986</v>
      </c>
      <c r="J76" s="85">
        <f t="shared" si="187"/>
        <v>99.999999999999986</v>
      </c>
      <c r="K76" s="79"/>
      <c r="L76" s="79"/>
      <c r="M76" s="79"/>
      <c r="N76" s="79"/>
      <c r="O76" s="79"/>
      <c r="P76" s="79"/>
      <c r="Q76" s="79"/>
      <c r="R76" s="21"/>
      <c r="S76" s="21"/>
      <c r="T76" s="21"/>
      <c r="U76" s="79"/>
      <c r="V76" s="79"/>
      <c r="W76" s="79"/>
      <c r="X76" s="79"/>
      <c r="Y76" s="79"/>
      <c r="Z76" s="79"/>
      <c r="AA76" s="21"/>
      <c r="AB76" s="21"/>
      <c r="AC76" s="21"/>
      <c r="AD76" s="21">
        <v>110</v>
      </c>
      <c r="AE76" s="21">
        <v>110</v>
      </c>
      <c r="AF76" s="21">
        <v>110</v>
      </c>
    </row>
    <row r="77" spans="1:32" ht="30" customHeight="1" x14ac:dyDescent="0.3">
      <c r="A77" s="22"/>
      <c r="B77" s="104" t="s">
        <v>115</v>
      </c>
      <c r="C77" s="117" t="s">
        <v>102</v>
      </c>
      <c r="D77" s="117">
        <v>0</v>
      </c>
      <c r="E77" s="21">
        <f t="shared" si="188"/>
        <v>550</v>
      </c>
      <c r="F77" s="300">
        <f t="shared" si="189"/>
        <v>0</v>
      </c>
      <c r="G77" s="300">
        <f t="shared" si="190"/>
        <v>550</v>
      </c>
      <c r="H77" s="86"/>
      <c r="I77" s="86">
        <f t="shared" si="186"/>
        <v>0</v>
      </c>
      <c r="J77" s="86">
        <f t="shared" si="187"/>
        <v>100</v>
      </c>
      <c r="K77" s="79"/>
      <c r="L77" s="79"/>
      <c r="M77" s="79"/>
      <c r="N77" s="79"/>
      <c r="O77" s="79"/>
      <c r="P77" s="79"/>
      <c r="Q77" s="79"/>
      <c r="R77" s="21"/>
      <c r="S77" s="21"/>
      <c r="T77" s="21"/>
      <c r="U77" s="79"/>
      <c r="V77" s="79"/>
      <c r="W77" s="79"/>
      <c r="X77" s="79"/>
      <c r="Y77" s="79"/>
      <c r="Z77" s="79"/>
      <c r="AA77" s="21"/>
      <c r="AB77" s="21"/>
      <c r="AC77" s="21"/>
      <c r="AD77" s="21">
        <v>550</v>
      </c>
      <c r="AE77" s="21"/>
      <c r="AF77" s="21">
        <v>550</v>
      </c>
    </row>
    <row r="78" spans="1:32" ht="30" customHeight="1" x14ac:dyDescent="0.3">
      <c r="A78" s="22"/>
      <c r="B78" s="104" t="s">
        <v>116</v>
      </c>
      <c r="C78" s="117" t="s">
        <v>89</v>
      </c>
      <c r="D78" s="117">
        <v>0</v>
      </c>
      <c r="E78" s="21">
        <f t="shared" si="188"/>
        <v>6050</v>
      </c>
      <c r="F78" s="300">
        <f t="shared" si="189"/>
        <v>0</v>
      </c>
      <c r="G78" s="300">
        <f t="shared" si="190"/>
        <v>6050</v>
      </c>
      <c r="H78" s="86"/>
      <c r="I78" s="86">
        <f t="shared" si="186"/>
        <v>0</v>
      </c>
      <c r="J78" s="86">
        <f t="shared" si="187"/>
        <v>100</v>
      </c>
      <c r="K78" s="79"/>
      <c r="L78" s="79"/>
      <c r="M78" s="79"/>
      <c r="N78" s="79"/>
      <c r="O78" s="79"/>
      <c r="P78" s="79"/>
      <c r="Q78" s="79"/>
      <c r="R78" s="21"/>
      <c r="S78" s="21"/>
      <c r="T78" s="21"/>
      <c r="U78" s="79"/>
      <c r="V78" s="79"/>
      <c r="W78" s="79"/>
      <c r="X78" s="79"/>
      <c r="Y78" s="79"/>
      <c r="Z78" s="79"/>
      <c r="AA78" s="21"/>
      <c r="AB78" s="21"/>
      <c r="AC78" s="21"/>
      <c r="AD78" s="21">
        <f>+AD77*AD76/10</f>
        <v>6050</v>
      </c>
      <c r="AE78" s="21"/>
      <c r="AF78" s="21">
        <f>+AF77*AF76/10</f>
        <v>6050</v>
      </c>
    </row>
    <row r="79" spans="1:32" ht="30" customHeight="1" x14ac:dyDescent="0.3">
      <c r="A79" s="22" t="s">
        <v>124</v>
      </c>
      <c r="B79" s="84" t="s">
        <v>129</v>
      </c>
      <c r="C79" s="117" t="s">
        <v>81</v>
      </c>
      <c r="D79" s="119">
        <v>30</v>
      </c>
      <c r="E79" s="83">
        <f t="shared" si="188"/>
        <v>30</v>
      </c>
      <c r="F79" s="483">
        <f t="shared" si="189"/>
        <v>30</v>
      </c>
      <c r="G79" s="483">
        <f t="shared" si="190"/>
        <v>30</v>
      </c>
      <c r="H79" s="85">
        <f t="shared" si="185"/>
        <v>100</v>
      </c>
      <c r="I79" s="85">
        <f t="shared" si="186"/>
        <v>100</v>
      </c>
      <c r="J79" s="85">
        <f t="shared" si="187"/>
        <v>100</v>
      </c>
      <c r="K79" s="79"/>
      <c r="L79" s="79"/>
      <c r="M79" s="79"/>
      <c r="N79" s="79"/>
      <c r="O79" s="79"/>
      <c r="P79" s="79"/>
      <c r="Q79" s="79"/>
      <c r="R79" s="21"/>
      <c r="S79" s="21"/>
      <c r="T79" s="21"/>
      <c r="U79" s="79"/>
      <c r="V79" s="79"/>
      <c r="W79" s="79"/>
      <c r="X79" s="79"/>
      <c r="Y79" s="79"/>
      <c r="Z79" s="79"/>
      <c r="AA79" s="21"/>
      <c r="AB79" s="21"/>
      <c r="AC79" s="21"/>
      <c r="AD79" s="21">
        <v>30</v>
      </c>
      <c r="AE79" s="21">
        <v>30</v>
      </c>
      <c r="AF79" s="21">
        <v>30</v>
      </c>
    </row>
    <row r="80" spans="1:32" ht="30" customHeight="1" x14ac:dyDescent="0.3">
      <c r="A80" s="22"/>
      <c r="B80" s="104" t="s">
        <v>115</v>
      </c>
      <c r="C80" s="117" t="s">
        <v>102</v>
      </c>
      <c r="D80" s="117">
        <v>450</v>
      </c>
      <c r="E80" s="21">
        <f t="shared" si="188"/>
        <v>450</v>
      </c>
      <c r="F80" s="300">
        <f t="shared" si="189"/>
        <v>0</v>
      </c>
      <c r="G80" s="300">
        <f t="shared" si="190"/>
        <v>450</v>
      </c>
      <c r="H80" s="86">
        <f t="shared" si="185"/>
        <v>0</v>
      </c>
      <c r="I80" s="86">
        <f t="shared" si="186"/>
        <v>0</v>
      </c>
      <c r="J80" s="86">
        <f t="shared" si="187"/>
        <v>100</v>
      </c>
      <c r="K80" s="79"/>
      <c r="L80" s="79"/>
      <c r="M80" s="79"/>
      <c r="N80" s="79"/>
      <c r="O80" s="79"/>
      <c r="P80" s="79"/>
      <c r="Q80" s="79"/>
      <c r="R80" s="21"/>
      <c r="S80" s="21"/>
      <c r="T80" s="21"/>
      <c r="U80" s="79"/>
      <c r="V80" s="79"/>
      <c r="W80" s="79"/>
      <c r="X80" s="79"/>
      <c r="Y80" s="79"/>
      <c r="Z80" s="79"/>
      <c r="AA80" s="21"/>
      <c r="AB80" s="21"/>
      <c r="AC80" s="21"/>
      <c r="AD80" s="21">
        <v>450</v>
      </c>
      <c r="AE80" s="21"/>
      <c r="AF80" s="21">
        <v>450</v>
      </c>
    </row>
    <row r="81" spans="1:33" ht="30" customHeight="1" x14ac:dyDescent="0.3">
      <c r="A81" s="22"/>
      <c r="B81" s="104" t="s">
        <v>116</v>
      </c>
      <c r="C81" s="117" t="s">
        <v>89</v>
      </c>
      <c r="D81" s="117">
        <v>1350</v>
      </c>
      <c r="E81" s="21">
        <f t="shared" si="188"/>
        <v>1350</v>
      </c>
      <c r="F81" s="300">
        <f t="shared" si="189"/>
        <v>0</v>
      </c>
      <c r="G81" s="300">
        <f t="shared" si="190"/>
        <v>1350</v>
      </c>
      <c r="H81" s="86">
        <f t="shared" si="185"/>
        <v>0</v>
      </c>
      <c r="I81" s="86">
        <f t="shared" si="186"/>
        <v>0</v>
      </c>
      <c r="J81" s="86">
        <f t="shared" si="187"/>
        <v>100</v>
      </c>
      <c r="K81" s="79"/>
      <c r="L81" s="79"/>
      <c r="M81" s="79"/>
      <c r="N81" s="79"/>
      <c r="O81" s="79"/>
      <c r="P81" s="79"/>
      <c r="Q81" s="79"/>
      <c r="R81" s="21"/>
      <c r="S81" s="21"/>
      <c r="T81" s="21"/>
      <c r="U81" s="79"/>
      <c r="V81" s="79"/>
      <c r="W81" s="79"/>
      <c r="X81" s="79"/>
      <c r="Y81" s="79"/>
      <c r="Z81" s="79"/>
      <c r="AA81" s="21"/>
      <c r="AB81" s="21"/>
      <c r="AC81" s="21"/>
      <c r="AD81" s="21">
        <v>1350</v>
      </c>
      <c r="AE81" s="21"/>
      <c r="AF81" s="21">
        <f>AF80*AF79/10</f>
        <v>1350</v>
      </c>
    </row>
    <row r="82" spans="1:33" s="97" customFormat="1" ht="30" customHeight="1" x14ac:dyDescent="0.3">
      <c r="A82" s="106" t="s">
        <v>110</v>
      </c>
      <c r="B82" s="107" t="s">
        <v>130</v>
      </c>
      <c r="C82" s="102" t="s">
        <v>81</v>
      </c>
      <c r="D82" s="102">
        <v>1212.75</v>
      </c>
      <c r="E82" s="91">
        <f t="shared" si="188"/>
        <v>1214.25</v>
      </c>
      <c r="F82" s="301">
        <f>+M82+P82+S82+V82+Y82+AB82+AE82</f>
        <v>1213.1999999999998</v>
      </c>
      <c r="G82" s="301">
        <f t="shared" si="190"/>
        <v>1213.1999999999998</v>
      </c>
      <c r="H82" s="85">
        <f t="shared" si="185"/>
        <v>100.03710575139145</v>
      </c>
      <c r="I82" s="85">
        <f t="shared" si="186"/>
        <v>99.913526868437287</v>
      </c>
      <c r="J82" s="85">
        <f t="shared" si="187"/>
        <v>99.913526868437287</v>
      </c>
      <c r="K82" s="79"/>
      <c r="L82" s="91">
        <f>+L83+L86+L93</f>
        <v>47</v>
      </c>
      <c r="M82" s="91">
        <f t="shared" ref="M82:N82" si="191">+M83+M86+M93</f>
        <v>47</v>
      </c>
      <c r="N82" s="91">
        <f t="shared" si="191"/>
        <v>47</v>
      </c>
      <c r="O82" s="91">
        <f>+O83+O86+O93</f>
        <v>140.5</v>
      </c>
      <c r="P82" s="91">
        <f t="shared" ref="P82:Q82" si="192">+P83+P86+P93</f>
        <v>140.5</v>
      </c>
      <c r="Q82" s="91">
        <f t="shared" si="192"/>
        <v>140.5</v>
      </c>
      <c r="R82" s="91">
        <f>+R83+R86+R93</f>
        <v>64.2</v>
      </c>
      <c r="S82" s="91">
        <f t="shared" ref="S82:T82" si="193">+S83+S86+S93</f>
        <v>64.2</v>
      </c>
      <c r="T82" s="91">
        <f t="shared" si="193"/>
        <v>64.2</v>
      </c>
      <c r="U82" s="91">
        <f>+U83+U86+U93</f>
        <v>35.200000000000003</v>
      </c>
      <c r="V82" s="91">
        <f t="shared" ref="V82:W82" si="194">+V83+V86+V93</f>
        <v>35.200000000000003</v>
      </c>
      <c r="W82" s="91">
        <f t="shared" si="194"/>
        <v>35.200000000000003</v>
      </c>
      <c r="X82" s="91">
        <f>+X83+X86+X93</f>
        <v>21.900000000000002</v>
      </c>
      <c r="Y82" s="91">
        <f t="shared" ref="Y82:Z82" si="195">+Y83+Y86+Y93</f>
        <v>21.900000000000002</v>
      </c>
      <c r="Z82" s="91">
        <f t="shared" si="195"/>
        <v>21.900000000000002</v>
      </c>
      <c r="AA82" s="91">
        <f>+AA83+AA86+AA93</f>
        <v>386.29999999999995</v>
      </c>
      <c r="AB82" s="91">
        <f t="shared" ref="AB82:AC82" si="196">+AB83+AB86+AB93</f>
        <v>386.29999999999995</v>
      </c>
      <c r="AC82" s="91">
        <f t="shared" si="196"/>
        <v>386.29999999999995</v>
      </c>
      <c r="AD82" s="91">
        <f>+AD83+AD86+AD93</f>
        <v>519.15</v>
      </c>
      <c r="AE82" s="91">
        <f>+AE83+AE86+AE93</f>
        <v>518.1</v>
      </c>
      <c r="AF82" s="91">
        <f t="shared" ref="AF82" si="197">+AF83+AF86+AF93</f>
        <v>518.1</v>
      </c>
    </row>
    <row r="83" spans="1:33" ht="30" customHeight="1" x14ac:dyDescent="0.3">
      <c r="A83" s="22" t="s">
        <v>124</v>
      </c>
      <c r="B83" s="104" t="s">
        <v>131</v>
      </c>
      <c r="C83" s="15" t="s">
        <v>81</v>
      </c>
      <c r="D83" s="15">
        <v>160.4</v>
      </c>
      <c r="E83" s="79">
        <f t="shared" si="188"/>
        <v>160.4</v>
      </c>
      <c r="F83" s="299">
        <f t="shared" si="189"/>
        <v>160.4</v>
      </c>
      <c r="G83" s="299">
        <f t="shared" si="190"/>
        <v>160.4</v>
      </c>
      <c r="H83" s="86">
        <f t="shared" si="185"/>
        <v>100</v>
      </c>
      <c r="I83" s="86">
        <f t="shared" si="186"/>
        <v>100</v>
      </c>
      <c r="J83" s="86">
        <f t="shared" si="187"/>
        <v>100</v>
      </c>
      <c r="K83" s="79"/>
      <c r="L83" s="79">
        <v>1.5</v>
      </c>
      <c r="M83" s="79">
        <v>1.5</v>
      </c>
      <c r="N83" s="79">
        <v>1.5</v>
      </c>
      <c r="O83" s="79">
        <v>10.5</v>
      </c>
      <c r="P83" s="79">
        <v>10.5</v>
      </c>
      <c r="Q83" s="79">
        <v>10.5</v>
      </c>
      <c r="R83" s="79">
        <v>10.3</v>
      </c>
      <c r="S83" s="79">
        <v>10.3</v>
      </c>
      <c r="T83" s="79">
        <v>10.3</v>
      </c>
      <c r="U83" s="79">
        <v>11.4</v>
      </c>
      <c r="V83" s="79">
        <v>11.4</v>
      </c>
      <c r="W83" s="79">
        <v>11.4</v>
      </c>
      <c r="X83" s="111">
        <v>4.8</v>
      </c>
      <c r="Y83" s="111">
        <v>4.8</v>
      </c>
      <c r="Z83" s="111">
        <v>4.8</v>
      </c>
      <c r="AA83" s="111">
        <v>77.400000000000006</v>
      </c>
      <c r="AB83" s="111">
        <v>77.400000000000006</v>
      </c>
      <c r="AC83" s="111">
        <v>77.400000000000006</v>
      </c>
      <c r="AD83" s="111">
        <v>44.5</v>
      </c>
      <c r="AE83" s="111">
        <v>44.5</v>
      </c>
      <c r="AF83" s="111">
        <v>44.5</v>
      </c>
    </row>
    <row r="84" spans="1:33" ht="30" hidden="1" customHeight="1" x14ac:dyDescent="0.3">
      <c r="A84" s="22"/>
      <c r="B84" s="104" t="s">
        <v>132</v>
      </c>
      <c r="C84" s="15" t="s">
        <v>81</v>
      </c>
      <c r="D84" s="15"/>
      <c r="E84" s="79"/>
      <c r="F84" s="299"/>
      <c r="G84" s="299"/>
      <c r="H84" s="86" t="e">
        <f t="shared" si="185"/>
        <v>#DIV/0!</v>
      </c>
      <c r="I84" s="86" t="e">
        <f t="shared" si="186"/>
        <v>#DIV/0!</v>
      </c>
      <c r="J84" s="86" t="e">
        <f t="shared" si="187"/>
        <v>#DIV/0!</v>
      </c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15"/>
      <c r="Y84" s="15"/>
      <c r="Z84" s="15"/>
      <c r="AA84" s="15"/>
      <c r="AB84" s="15"/>
      <c r="AC84" s="15"/>
      <c r="AD84" s="105"/>
      <c r="AE84" s="15"/>
      <c r="AF84" s="15"/>
    </row>
    <row r="85" spans="1:33" ht="30" customHeight="1" x14ac:dyDescent="0.3">
      <c r="A85" s="22"/>
      <c r="B85" s="104" t="s">
        <v>133</v>
      </c>
      <c r="C85" s="15" t="s">
        <v>89</v>
      </c>
      <c r="D85" s="15">
        <v>320.12</v>
      </c>
      <c r="E85" s="79">
        <f>+L85+O85+R85+U85+X85+AA85+AD85</f>
        <v>1214.5999999999999</v>
      </c>
      <c r="F85" s="299">
        <f t="shared" ref="F85:G89" si="198">+M85+P85+S85+V85+Y85+AB85+AE85</f>
        <v>466.48</v>
      </c>
      <c r="G85" s="299">
        <f t="shared" si="198"/>
        <v>1214.5999999999999</v>
      </c>
      <c r="H85" s="86">
        <f t="shared" si="185"/>
        <v>145.72035486692491</v>
      </c>
      <c r="I85" s="86">
        <f t="shared" si="186"/>
        <v>38.406059608101437</v>
      </c>
      <c r="J85" s="86">
        <f t="shared" si="187"/>
        <v>100</v>
      </c>
      <c r="K85" s="79"/>
      <c r="L85" s="21">
        <v>12</v>
      </c>
      <c r="M85" s="21">
        <v>12</v>
      </c>
      <c r="N85" s="21">
        <v>12</v>
      </c>
      <c r="O85" s="21">
        <v>55</v>
      </c>
      <c r="P85" s="21">
        <v>20</v>
      </c>
      <c r="Q85" s="21">
        <v>55</v>
      </c>
      <c r="R85" s="21">
        <v>32</v>
      </c>
      <c r="S85" s="21">
        <v>32</v>
      </c>
      <c r="T85" s="21">
        <v>32</v>
      </c>
      <c r="U85" s="79">
        <v>33.6</v>
      </c>
      <c r="V85" s="79">
        <v>8</v>
      </c>
      <c r="W85" s="79">
        <v>33.6</v>
      </c>
      <c r="X85" s="21">
        <v>16</v>
      </c>
      <c r="Y85" s="79">
        <v>6.58</v>
      </c>
      <c r="Z85" s="21">
        <v>16</v>
      </c>
      <c r="AA85" s="22">
        <v>800</v>
      </c>
      <c r="AB85" s="22">
        <v>187.9</v>
      </c>
      <c r="AC85" s="22">
        <v>800</v>
      </c>
      <c r="AD85" s="23">
        <v>266</v>
      </c>
      <c r="AE85" s="22">
        <v>200</v>
      </c>
      <c r="AF85" s="22">
        <v>266</v>
      </c>
    </row>
    <row r="86" spans="1:33" s="97" customFormat="1" ht="30" customHeight="1" x14ac:dyDescent="0.3">
      <c r="A86" s="106" t="s">
        <v>124</v>
      </c>
      <c r="B86" s="107" t="s">
        <v>134</v>
      </c>
      <c r="C86" s="102" t="s">
        <v>81</v>
      </c>
      <c r="D86" s="102">
        <v>963.45</v>
      </c>
      <c r="E86" s="120">
        <f>+L86+O86+R86+U86+X86+AA86+AD86</f>
        <v>964.95</v>
      </c>
      <c r="F86" s="487">
        <f>+M86+P86+S86+V86+Y86+AB86+AE86</f>
        <v>963.90000000000009</v>
      </c>
      <c r="G86" s="487">
        <f t="shared" si="198"/>
        <v>963.90000000000009</v>
      </c>
      <c r="H86" s="85">
        <f t="shared" si="185"/>
        <v>100.04670714619337</v>
      </c>
      <c r="I86" s="101">
        <f t="shared" si="186"/>
        <v>99.891186071817202</v>
      </c>
      <c r="J86" s="85">
        <f t="shared" si="187"/>
        <v>99.891186071817202</v>
      </c>
      <c r="K86" s="91"/>
      <c r="L86" s="91">
        <f>L88+L89</f>
        <v>45.5</v>
      </c>
      <c r="M86" s="91">
        <f t="shared" ref="M86:N86" si="199">M88+M89</f>
        <v>45.5</v>
      </c>
      <c r="N86" s="91">
        <f t="shared" si="199"/>
        <v>45.5</v>
      </c>
      <c r="O86" s="91">
        <f>O88+O89</f>
        <v>130</v>
      </c>
      <c r="P86" s="91">
        <f t="shared" ref="P86:Q86" si="200">P88+P89</f>
        <v>130</v>
      </c>
      <c r="Q86" s="91">
        <f t="shared" si="200"/>
        <v>130</v>
      </c>
      <c r="R86" s="91">
        <f>R88+R89</f>
        <v>43.2</v>
      </c>
      <c r="S86" s="91">
        <f t="shared" ref="S86:T86" si="201">S88+S89</f>
        <v>43.2</v>
      </c>
      <c r="T86" s="91">
        <f t="shared" si="201"/>
        <v>43.2</v>
      </c>
      <c r="U86" s="91">
        <f>U88+U89</f>
        <v>10.8</v>
      </c>
      <c r="V86" s="91">
        <f t="shared" ref="V86:W86" si="202">V88+V89</f>
        <v>10.8</v>
      </c>
      <c r="W86" s="91">
        <f t="shared" si="202"/>
        <v>10.8</v>
      </c>
      <c r="X86" s="91">
        <f>X88+X89</f>
        <v>12.3</v>
      </c>
      <c r="Y86" s="91">
        <f>Y88+Y89</f>
        <v>12.3</v>
      </c>
      <c r="Z86" s="91">
        <f>Z88+Z89</f>
        <v>12.3</v>
      </c>
      <c r="AA86" s="91">
        <f>AA88+AA89</f>
        <v>287.39999999999998</v>
      </c>
      <c r="AB86" s="91">
        <f t="shared" ref="AB86:AC86" si="203">AB88+AB89</f>
        <v>287.39999999999998</v>
      </c>
      <c r="AC86" s="91">
        <f t="shared" si="203"/>
        <v>287.39999999999998</v>
      </c>
      <c r="AD86" s="91">
        <f>AD88+AD89+AD87</f>
        <v>435.75</v>
      </c>
      <c r="AE86" s="91">
        <f t="shared" ref="AE86:AF86" si="204">AE88+AE89+AE87</f>
        <v>434.7</v>
      </c>
      <c r="AF86" s="91">
        <f t="shared" si="204"/>
        <v>434.7</v>
      </c>
    </row>
    <row r="87" spans="1:33" ht="30" customHeight="1" x14ac:dyDescent="0.3">
      <c r="A87" s="22"/>
      <c r="B87" s="108" t="s">
        <v>135</v>
      </c>
      <c r="C87" s="15" t="s">
        <v>81</v>
      </c>
      <c r="D87" s="15"/>
      <c r="E87" s="21">
        <f>+L87+O87+R87+U87+X87+AA87+AD87</f>
        <v>10</v>
      </c>
      <c r="F87" s="300">
        <f t="shared" si="198"/>
        <v>10</v>
      </c>
      <c r="G87" s="300">
        <f t="shared" si="198"/>
        <v>10</v>
      </c>
      <c r="H87" s="86"/>
      <c r="I87" s="86">
        <f t="shared" si="186"/>
        <v>100</v>
      </c>
      <c r="J87" s="86">
        <f t="shared" si="187"/>
        <v>100</v>
      </c>
      <c r="K87" s="79"/>
      <c r="L87" s="79"/>
      <c r="M87" s="79"/>
      <c r="N87" s="79"/>
      <c r="O87" s="21"/>
      <c r="P87" s="21"/>
      <c r="Q87" s="21"/>
      <c r="R87" s="79"/>
      <c r="S87" s="79"/>
      <c r="T87" s="79"/>
      <c r="U87" s="79"/>
      <c r="V87" s="79"/>
      <c r="W87" s="79"/>
      <c r="X87" s="22"/>
      <c r="Y87" s="22"/>
      <c r="Z87" s="22"/>
      <c r="AA87" s="79"/>
      <c r="AB87" s="79"/>
      <c r="AC87" s="79"/>
      <c r="AD87" s="111">
        <v>10</v>
      </c>
      <c r="AE87" s="111">
        <v>10</v>
      </c>
      <c r="AF87" s="111">
        <v>10</v>
      </c>
    </row>
    <row r="88" spans="1:33" s="97" customFormat="1" ht="33.75" customHeight="1" x14ac:dyDescent="0.3">
      <c r="A88" s="106"/>
      <c r="B88" s="107" t="s">
        <v>136</v>
      </c>
      <c r="C88" s="102" t="s">
        <v>81</v>
      </c>
      <c r="D88" s="102">
        <v>950</v>
      </c>
      <c r="E88" s="91">
        <f>+L88+O88+R88+U88+X88+AA88+AD88</f>
        <v>941.5</v>
      </c>
      <c r="F88" s="301">
        <f t="shared" si="198"/>
        <v>940.45</v>
      </c>
      <c r="G88" s="301">
        <f t="shared" si="198"/>
        <v>940.45</v>
      </c>
      <c r="H88" s="85">
        <f t="shared" si="185"/>
        <v>98.994736842105269</v>
      </c>
      <c r="I88" s="101">
        <f t="shared" si="186"/>
        <v>99.88847583643124</v>
      </c>
      <c r="J88" s="85">
        <f t="shared" si="187"/>
        <v>99.88847583643124</v>
      </c>
      <c r="K88" s="79"/>
      <c r="L88" s="91">
        <v>45.5</v>
      </c>
      <c r="M88" s="91">
        <v>45.5</v>
      </c>
      <c r="N88" s="91">
        <v>45.5</v>
      </c>
      <c r="O88" s="83">
        <v>130</v>
      </c>
      <c r="P88" s="83">
        <v>130</v>
      </c>
      <c r="Q88" s="83">
        <v>130</v>
      </c>
      <c r="R88" s="91">
        <v>43.2</v>
      </c>
      <c r="S88" s="91">
        <v>43.2</v>
      </c>
      <c r="T88" s="91">
        <v>43.2</v>
      </c>
      <c r="U88" s="91">
        <v>10.8</v>
      </c>
      <c r="V88" s="91">
        <v>10.8</v>
      </c>
      <c r="W88" s="91">
        <v>10.8</v>
      </c>
      <c r="X88" s="91">
        <v>12.3</v>
      </c>
      <c r="Y88" s="91">
        <v>12.3</v>
      </c>
      <c r="Z88" s="91">
        <v>12.3</v>
      </c>
      <c r="AA88" s="91">
        <v>287.39999999999998</v>
      </c>
      <c r="AB88" s="91">
        <v>287.39999999999998</v>
      </c>
      <c r="AC88" s="91">
        <v>287.39999999999998</v>
      </c>
      <c r="AD88" s="110">
        <v>412.3</v>
      </c>
      <c r="AE88" s="480">
        <v>411.25</v>
      </c>
      <c r="AF88" s="480">
        <v>411.25</v>
      </c>
    </row>
    <row r="89" spans="1:33" ht="48" customHeight="1" x14ac:dyDescent="0.3">
      <c r="A89" s="22"/>
      <c r="B89" s="108" t="s">
        <v>137</v>
      </c>
      <c r="C89" s="15" t="s">
        <v>81</v>
      </c>
      <c r="D89" s="15">
        <v>13.45</v>
      </c>
      <c r="E89" s="79">
        <f>+L89+O89+R89+U89+X89+AA89+AD89</f>
        <v>13.45</v>
      </c>
      <c r="F89" s="299">
        <f t="shared" si="198"/>
        <v>13.45</v>
      </c>
      <c r="G89" s="299">
        <f t="shared" si="198"/>
        <v>13.45</v>
      </c>
      <c r="H89" s="86">
        <f t="shared" si="185"/>
        <v>100.00000000000001</v>
      </c>
      <c r="I89" s="86">
        <f t="shared" si="186"/>
        <v>100.00000000000001</v>
      </c>
      <c r="J89" s="86">
        <f t="shared" si="187"/>
        <v>100.00000000000001</v>
      </c>
      <c r="K89" s="79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79"/>
      <c r="AB89" s="79"/>
      <c r="AC89" s="79"/>
      <c r="AD89" s="114">
        <v>13.45</v>
      </c>
      <c r="AE89" s="114">
        <v>13.45</v>
      </c>
      <c r="AF89" s="114">
        <v>13.45</v>
      </c>
    </row>
    <row r="90" spans="1:33" ht="30" customHeight="1" x14ac:dyDescent="0.3">
      <c r="A90" s="22"/>
      <c r="B90" s="104" t="s">
        <v>138</v>
      </c>
      <c r="C90" s="15" t="s">
        <v>102</v>
      </c>
      <c r="D90" s="15">
        <v>111</v>
      </c>
      <c r="E90" s="79">
        <f>E91/E88*10</f>
        <v>115.15697291556029</v>
      </c>
      <c r="F90" s="299">
        <f t="shared" ref="F90:G90" si="205">F91/F88*10</f>
        <v>81.650167473018229</v>
      </c>
      <c r="G90" s="299">
        <f t="shared" si="205"/>
        <v>115.19342867776064</v>
      </c>
      <c r="H90" s="86">
        <f t="shared" si="185"/>
        <v>73.558709435151556</v>
      </c>
      <c r="I90" s="86">
        <f t="shared" si="186"/>
        <v>70.903363822257489</v>
      </c>
      <c r="J90" s="86">
        <f t="shared" si="187"/>
        <v>100.03165745093619</v>
      </c>
      <c r="K90" s="79"/>
      <c r="L90" s="22">
        <v>212</v>
      </c>
      <c r="M90" s="22">
        <v>207</v>
      </c>
      <c r="N90" s="22">
        <v>212</v>
      </c>
      <c r="O90" s="22">
        <v>145</v>
      </c>
      <c r="P90" s="22">
        <v>137.80000000000001</v>
      </c>
      <c r="Q90" s="22">
        <v>145</v>
      </c>
      <c r="R90" s="21">
        <v>151</v>
      </c>
      <c r="S90" s="21">
        <v>143.5</v>
      </c>
      <c r="T90" s="21">
        <v>151</v>
      </c>
      <c r="U90" s="79">
        <v>178.5</v>
      </c>
      <c r="V90" s="79">
        <v>86</v>
      </c>
      <c r="W90" s="79">
        <v>178.5</v>
      </c>
      <c r="X90" s="79">
        <v>163.1</v>
      </c>
      <c r="Y90" s="79">
        <v>155</v>
      </c>
      <c r="Z90" s="79">
        <v>163.5</v>
      </c>
      <c r="AA90" s="79">
        <v>116.9</v>
      </c>
      <c r="AB90" s="79">
        <v>84</v>
      </c>
      <c r="AC90" s="79">
        <v>116.9</v>
      </c>
      <c r="AD90" s="23">
        <v>87</v>
      </c>
      <c r="AE90" s="79">
        <v>39.6</v>
      </c>
      <c r="AF90" s="79">
        <v>87</v>
      </c>
    </row>
    <row r="91" spans="1:33" ht="30" customHeight="1" x14ac:dyDescent="0.3">
      <c r="A91" s="22"/>
      <c r="B91" s="104" t="s">
        <v>139</v>
      </c>
      <c r="C91" s="15" t="s">
        <v>89</v>
      </c>
      <c r="D91" s="15">
        <v>10545</v>
      </c>
      <c r="E91" s="79">
        <f>+L91+O91+R91+U91+X91+AA91+AD91</f>
        <v>10842.029</v>
      </c>
      <c r="F91" s="300">
        <f t="shared" ref="F91:G94" si="206">+M91+P91+S91+V91+Y91+AB91+AE91</f>
        <v>7678.79</v>
      </c>
      <c r="G91" s="299">
        <f t="shared" si="206"/>
        <v>10833.366</v>
      </c>
      <c r="H91" s="86">
        <f t="shared" si="185"/>
        <v>72.819250829777147</v>
      </c>
      <c r="I91" s="86">
        <f t="shared" si="186"/>
        <v>70.824289438812599</v>
      </c>
      <c r="J91" s="86">
        <f t="shared" si="187"/>
        <v>99.920097981660064</v>
      </c>
      <c r="K91" s="79"/>
      <c r="L91" s="15">
        <f>+L88*L90/10</f>
        <v>964.6</v>
      </c>
      <c r="M91" s="15">
        <v>941.85</v>
      </c>
      <c r="N91" s="15">
        <v>964.6</v>
      </c>
      <c r="O91" s="15">
        <f>+O88*O90/10</f>
        <v>1885</v>
      </c>
      <c r="P91" s="15">
        <v>1790.8</v>
      </c>
      <c r="Q91" s="15">
        <v>1885</v>
      </c>
      <c r="R91" s="15">
        <f>+R88*R90/10</f>
        <v>652.32000000000005</v>
      </c>
      <c r="S91" s="15">
        <v>619.9</v>
      </c>
      <c r="T91" s="15">
        <v>652.29999999999995</v>
      </c>
      <c r="U91" s="15">
        <f>+U88*U90/10</f>
        <v>192.78000000000003</v>
      </c>
      <c r="V91" s="15">
        <f t="shared" ref="V91:W91" si="207">+V88*V90/10</f>
        <v>92.88000000000001</v>
      </c>
      <c r="W91" s="15">
        <f t="shared" si="207"/>
        <v>192.78000000000003</v>
      </c>
      <c r="X91" s="15">
        <f>+X88*X90/10</f>
        <v>200.613</v>
      </c>
      <c r="Y91" s="15">
        <f t="shared" ref="Y91" si="208">+Y88*Y90/10</f>
        <v>190.65</v>
      </c>
      <c r="Z91" s="15">
        <f t="shared" ref="Z91" si="209">+Z88*Z90/10</f>
        <v>201.10500000000002</v>
      </c>
      <c r="AA91" s="15">
        <f>+AA88*AA90/10</f>
        <v>3359.7059999999997</v>
      </c>
      <c r="AB91" s="15">
        <f t="shared" ref="AB91" si="210">+AB88*AB90/10</f>
        <v>2414.16</v>
      </c>
      <c r="AC91" s="15">
        <f t="shared" ref="AC91" si="211">+AC88*AC90/10</f>
        <v>3359.7059999999997</v>
      </c>
      <c r="AD91" s="15">
        <f>+AD88*AD90/10</f>
        <v>3587.0099999999998</v>
      </c>
      <c r="AE91" s="15">
        <f t="shared" ref="AE91" si="212">+AE88*AE90/10</f>
        <v>1628.55</v>
      </c>
      <c r="AF91" s="15">
        <f t="shared" ref="AF91" si="213">+AF88*AF90/10</f>
        <v>3577.875</v>
      </c>
    </row>
    <row r="92" spans="1:33" s="97" customFormat="1" ht="30" customHeight="1" x14ac:dyDescent="0.3">
      <c r="A92" s="106" t="s">
        <v>124</v>
      </c>
      <c r="B92" s="107" t="s">
        <v>140</v>
      </c>
      <c r="C92" s="102" t="s">
        <v>121</v>
      </c>
      <c r="D92" s="102">
        <v>280.39999999999998</v>
      </c>
      <c r="E92" s="91">
        <f>+L92+O92+R92+U92+X92+AA92+AD92</f>
        <v>280.39999999999998</v>
      </c>
      <c r="F92" s="301">
        <f t="shared" si="206"/>
        <v>280.39999999999998</v>
      </c>
      <c r="G92" s="301">
        <f t="shared" si="206"/>
        <v>280.39999999999998</v>
      </c>
      <c r="H92" s="85">
        <f t="shared" si="185"/>
        <v>100</v>
      </c>
      <c r="I92" s="85">
        <f t="shared" si="186"/>
        <v>100</v>
      </c>
      <c r="J92" s="85">
        <f t="shared" si="187"/>
        <v>100</v>
      </c>
      <c r="K92" s="79"/>
      <c r="L92" s="91"/>
      <c r="M92" s="91"/>
      <c r="N92" s="91"/>
      <c r="O92" s="91">
        <f>O93+O94</f>
        <v>4</v>
      </c>
      <c r="P92" s="91">
        <f t="shared" ref="P92:Q92" si="214">P93+P94</f>
        <v>4</v>
      </c>
      <c r="Q92" s="91">
        <f t="shared" si="214"/>
        <v>4</v>
      </c>
      <c r="R92" s="91">
        <f>R93+R94</f>
        <v>30.8</v>
      </c>
      <c r="S92" s="91">
        <f t="shared" ref="S92" si="215">S93+S94</f>
        <v>30.8</v>
      </c>
      <c r="T92" s="91">
        <f t="shared" ref="T92" si="216">T93+T94</f>
        <v>30.8</v>
      </c>
      <c r="U92" s="91">
        <f>U93+U94</f>
        <v>17.8</v>
      </c>
      <c r="V92" s="91">
        <f t="shared" ref="V92" si="217">V93+V94</f>
        <v>17.8</v>
      </c>
      <c r="W92" s="91">
        <f t="shared" ref="W92" si="218">W93+W94</f>
        <v>17.8</v>
      </c>
      <c r="X92" s="91">
        <f>X93+X94</f>
        <v>8.6</v>
      </c>
      <c r="Y92" s="91">
        <f t="shared" ref="Y92" si="219">Y93+Y94</f>
        <v>8.6</v>
      </c>
      <c r="Z92" s="91">
        <f t="shared" ref="Z92" si="220">Z93+Z94</f>
        <v>8.6</v>
      </c>
      <c r="AA92" s="91">
        <f>AA93+AA94</f>
        <v>108</v>
      </c>
      <c r="AB92" s="91">
        <f t="shared" ref="AB92" si="221">AB93+AB94</f>
        <v>108</v>
      </c>
      <c r="AC92" s="91">
        <f t="shared" ref="AC92" si="222">AC93+AC94</f>
        <v>108</v>
      </c>
      <c r="AD92" s="91">
        <f>AD93+AD94</f>
        <v>111.19999999999999</v>
      </c>
      <c r="AE92" s="91">
        <f t="shared" ref="AE92" si="223">AE93+AE94</f>
        <v>111.19999999999999</v>
      </c>
      <c r="AF92" s="91">
        <f t="shared" ref="AF92" si="224">AF93+AF94</f>
        <v>111.19999999999999</v>
      </c>
    </row>
    <row r="93" spans="1:33" ht="30" customHeight="1" x14ac:dyDescent="0.3">
      <c r="A93" s="22"/>
      <c r="B93" s="108" t="s">
        <v>141</v>
      </c>
      <c r="C93" s="15" t="s">
        <v>121</v>
      </c>
      <c r="D93" s="15">
        <v>88.9</v>
      </c>
      <c r="E93" s="79">
        <f>+L93+O93+R93+U93+X93+AA93+AD93</f>
        <v>88.9</v>
      </c>
      <c r="F93" s="299">
        <f t="shared" si="206"/>
        <v>88.9</v>
      </c>
      <c r="G93" s="299">
        <f t="shared" si="206"/>
        <v>88.9</v>
      </c>
      <c r="H93" s="86">
        <f t="shared" si="185"/>
        <v>100</v>
      </c>
      <c r="I93" s="86">
        <f t="shared" si="186"/>
        <v>100</v>
      </c>
      <c r="J93" s="86">
        <f t="shared" si="187"/>
        <v>100</v>
      </c>
      <c r="K93" s="79"/>
      <c r="L93" s="15"/>
      <c r="M93" s="15"/>
      <c r="N93" s="15"/>
      <c r="O93" s="22"/>
      <c r="P93" s="22"/>
      <c r="Q93" s="22"/>
      <c r="R93" s="79">
        <v>10.7</v>
      </c>
      <c r="S93" s="79">
        <v>10.7</v>
      </c>
      <c r="T93" s="79">
        <v>10.7</v>
      </c>
      <c r="U93" s="21">
        <v>13</v>
      </c>
      <c r="V93" s="21">
        <v>13</v>
      </c>
      <c r="W93" s="21">
        <v>13</v>
      </c>
      <c r="X93" s="79">
        <v>4.8</v>
      </c>
      <c r="Y93" s="79">
        <v>4.8</v>
      </c>
      <c r="Z93" s="79">
        <v>4.8</v>
      </c>
      <c r="AA93" s="79">
        <v>21.5</v>
      </c>
      <c r="AB93" s="79">
        <v>21.5</v>
      </c>
      <c r="AC93" s="79">
        <v>21.5</v>
      </c>
      <c r="AD93" s="79">
        <v>38.9</v>
      </c>
      <c r="AE93" s="79">
        <v>38.9</v>
      </c>
      <c r="AF93" s="79">
        <v>38.9</v>
      </c>
    </row>
    <row r="94" spans="1:33" ht="30" customHeight="1" x14ac:dyDescent="0.3">
      <c r="A94" s="22"/>
      <c r="B94" s="108" t="s">
        <v>142</v>
      </c>
      <c r="C94" s="15" t="s">
        <v>121</v>
      </c>
      <c r="D94" s="15">
        <v>191.5</v>
      </c>
      <c r="E94" s="79">
        <f>+L94+O94+R94+U94+X94+AA94+AD94</f>
        <v>191.5</v>
      </c>
      <c r="F94" s="299">
        <f t="shared" si="206"/>
        <v>191.5</v>
      </c>
      <c r="G94" s="299">
        <f t="shared" si="206"/>
        <v>191.5</v>
      </c>
      <c r="H94" s="86">
        <f t="shared" si="185"/>
        <v>100</v>
      </c>
      <c r="I94" s="86">
        <f t="shared" si="186"/>
        <v>100</v>
      </c>
      <c r="J94" s="86">
        <f t="shared" si="187"/>
        <v>100</v>
      </c>
      <c r="K94" s="79"/>
      <c r="L94" s="15"/>
      <c r="M94" s="15"/>
      <c r="N94" s="15"/>
      <c r="O94" s="79">
        <v>4</v>
      </c>
      <c r="P94" s="79">
        <v>4</v>
      </c>
      <c r="Q94" s="79">
        <v>4</v>
      </c>
      <c r="R94" s="79">
        <v>20.100000000000001</v>
      </c>
      <c r="S94" s="79">
        <v>20.100000000000001</v>
      </c>
      <c r="T94" s="79">
        <v>20.100000000000001</v>
      </c>
      <c r="U94" s="79">
        <v>4.8</v>
      </c>
      <c r="V94" s="79">
        <v>4.8</v>
      </c>
      <c r="W94" s="79">
        <v>4.8</v>
      </c>
      <c r="X94" s="79">
        <v>3.8</v>
      </c>
      <c r="Y94" s="79">
        <v>3.8</v>
      </c>
      <c r="Z94" s="79">
        <v>3.8</v>
      </c>
      <c r="AA94" s="79">
        <v>86.5</v>
      </c>
      <c r="AB94" s="79">
        <v>86.5</v>
      </c>
      <c r="AC94" s="79">
        <v>86.5</v>
      </c>
      <c r="AD94" s="79">
        <v>72.3</v>
      </c>
      <c r="AE94" s="79">
        <v>72.3</v>
      </c>
      <c r="AF94" s="79">
        <v>72.3</v>
      </c>
    </row>
    <row r="95" spans="1:33" ht="30" customHeight="1" x14ac:dyDescent="0.3">
      <c r="A95" s="22"/>
      <c r="B95" s="108" t="s">
        <v>101</v>
      </c>
      <c r="C95" s="15" t="s">
        <v>102</v>
      </c>
      <c r="D95" s="15">
        <v>11.407999999999999</v>
      </c>
      <c r="E95" s="79">
        <v>11.4</v>
      </c>
      <c r="F95" s="299">
        <v>28.7</v>
      </c>
      <c r="G95" s="299">
        <v>28.7</v>
      </c>
      <c r="H95" s="86">
        <f t="shared" si="185"/>
        <v>251.57784011220195</v>
      </c>
      <c r="I95" s="86">
        <f t="shared" si="186"/>
        <v>251.75438596491227</v>
      </c>
      <c r="J95" s="86">
        <f t="shared" si="187"/>
        <v>251.75438596491227</v>
      </c>
      <c r="K95" s="79"/>
      <c r="L95" s="15"/>
      <c r="M95" s="15"/>
      <c r="N95" s="15"/>
      <c r="O95" s="21"/>
      <c r="P95" s="21"/>
      <c r="Q95" s="21"/>
      <c r="R95" s="121">
        <f>+R96/(R92*0.5)*10</f>
        <v>11.779220779220781</v>
      </c>
      <c r="S95" s="121">
        <f t="shared" ref="S95:T95" si="225">+S96/(S92*0.5)*10</f>
        <v>14.779220779220779</v>
      </c>
      <c r="T95" s="121">
        <f t="shared" si="225"/>
        <v>34.740259740259738</v>
      </c>
      <c r="U95" s="121">
        <f>+U96/(U92*0.5)*10</f>
        <v>14.842696629213481</v>
      </c>
      <c r="V95" s="121">
        <f t="shared" ref="V95:W95" si="226">+V96/(V92*0.5)*10</f>
        <v>17.842696629213481</v>
      </c>
      <c r="W95" s="121">
        <f t="shared" si="226"/>
        <v>78.426966292134821</v>
      </c>
      <c r="X95" s="122">
        <v>20</v>
      </c>
      <c r="Y95" s="121">
        <f t="shared" ref="Y95:AD95" si="227">+Y96/(Y92*0.5)*10</f>
        <v>16.465116279069768</v>
      </c>
      <c r="Z95" s="121">
        <f t="shared" si="227"/>
        <v>51.162790697674424</v>
      </c>
      <c r="AA95" s="121">
        <f t="shared" si="227"/>
        <v>10.592592592592593</v>
      </c>
      <c r="AB95" s="121">
        <f t="shared" si="227"/>
        <v>10.592592592592593</v>
      </c>
      <c r="AC95" s="121">
        <f t="shared" si="227"/>
        <v>10.592592592592593</v>
      </c>
      <c r="AD95" s="121">
        <f t="shared" si="227"/>
        <v>11.798561151079136</v>
      </c>
      <c r="AE95" s="121">
        <f t="shared" ref="AE95:AF95" si="228">+AE96/(AE92*0.5)*10</f>
        <v>11.798561151079136</v>
      </c>
      <c r="AF95" s="121">
        <f t="shared" si="228"/>
        <v>11.798561151079136</v>
      </c>
    </row>
    <row r="96" spans="1:33" s="503" customFormat="1" ht="30" customHeight="1" x14ac:dyDescent="0.3">
      <c r="A96" s="497"/>
      <c r="B96" s="498" t="s">
        <v>103</v>
      </c>
      <c r="C96" s="489" t="s">
        <v>143</v>
      </c>
      <c r="D96" s="489">
        <v>96</v>
      </c>
      <c r="E96" s="484">
        <f>+L96+O96+R96+U96+X96+AA96+AD96</f>
        <v>159.94</v>
      </c>
      <c r="F96" s="484">
        <f t="shared" ref="F96:G99" si="229">+M96+P96+S96+V96+Y96+AB96+AE96</f>
        <v>168.51999999999998</v>
      </c>
      <c r="G96" s="484">
        <f t="shared" si="229"/>
        <v>276.10000000000002</v>
      </c>
      <c r="H96" s="499">
        <f t="shared" si="185"/>
        <v>175.54166666666666</v>
      </c>
      <c r="I96" s="499">
        <f t="shared" si="186"/>
        <v>105.36451169188445</v>
      </c>
      <c r="J96" s="499">
        <f t="shared" si="187"/>
        <v>172.62723521320498</v>
      </c>
      <c r="K96" s="484"/>
      <c r="L96" s="489"/>
      <c r="M96" s="489"/>
      <c r="N96" s="489"/>
      <c r="O96" s="500"/>
      <c r="P96" s="500"/>
      <c r="Q96" s="500">
        <v>8</v>
      </c>
      <c r="R96" s="501">
        <f>+R93*0.5*1.7+R94*0.5*0.9</f>
        <v>18.14</v>
      </c>
      <c r="S96" s="501">
        <v>22.759999999999998</v>
      </c>
      <c r="T96" s="501">
        <v>53.5</v>
      </c>
      <c r="U96" s="501">
        <f>+U93*0.5*1.7+U94*0.5*0.9</f>
        <v>13.209999999999999</v>
      </c>
      <c r="V96" s="501">
        <v>15.879999999999999</v>
      </c>
      <c r="W96" s="501">
        <v>69.8</v>
      </c>
      <c r="X96" s="501">
        <f>+X93*0.5*1.7+X94*0.5*0.9</f>
        <v>5.79</v>
      </c>
      <c r="Y96" s="501">
        <v>7.08</v>
      </c>
      <c r="Z96" s="501">
        <v>22</v>
      </c>
      <c r="AA96" s="501">
        <f>+AA93*0.5*1.7+AA94*0.5*0.9</f>
        <v>57.2</v>
      </c>
      <c r="AB96" s="501">
        <f t="shared" ref="AB96:AC96" si="230">+AB93*0.5*1.7+AB94*0.5*0.9</f>
        <v>57.2</v>
      </c>
      <c r="AC96" s="501">
        <f t="shared" si="230"/>
        <v>57.2</v>
      </c>
      <c r="AD96" s="501">
        <f>+AD93*0.5*1.7+AD94*0.5*0.9</f>
        <v>65.599999999999994</v>
      </c>
      <c r="AE96" s="501">
        <f t="shared" ref="AE96:AF96" si="231">+AE93*0.5*1.7+AE94*0.5*0.9</f>
        <v>65.599999999999994</v>
      </c>
      <c r="AF96" s="501">
        <f t="shared" si="231"/>
        <v>65.599999999999994</v>
      </c>
      <c r="AG96" s="502"/>
    </row>
    <row r="97" spans="1:32" s="97" customFormat="1" ht="30" customHeight="1" x14ac:dyDescent="0.3">
      <c r="A97" s="106" t="s">
        <v>124</v>
      </c>
      <c r="B97" s="107" t="s">
        <v>144</v>
      </c>
      <c r="C97" s="102" t="s">
        <v>81</v>
      </c>
      <c r="D97" s="102">
        <v>32.9</v>
      </c>
      <c r="E97" s="91">
        <f>+L97+O97+R97+U97+X97+AA97+AD97</f>
        <v>32.9</v>
      </c>
      <c r="F97" s="301">
        <f t="shared" si="229"/>
        <v>32.9</v>
      </c>
      <c r="G97" s="301">
        <f t="shared" si="229"/>
        <v>32.9</v>
      </c>
      <c r="H97" s="85">
        <f t="shared" si="185"/>
        <v>100.00000000000001</v>
      </c>
      <c r="I97" s="85">
        <f t="shared" si="186"/>
        <v>100.00000000000001</v>
      </c>
      <c r="J97" s="85">
        <f t="shared" si="187"/>
        <v>100.00000000000001</v>
      </c>
      <c r="K97" s="91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91">
        <v>32.9</v>
      </c>
      <c r="AE97" s="91">
        <v>32.9</v>
      </c>
      <c r="AF97" s="91">
        <v>32.9</v>
      </c>
    </row>
    <row r="98" spans="1:32" ht="50.25" customHeight="1" x14ac:dyDescent="0.3">
      <c r="A98" s="22"/>
      <c r="B98" s="108" t="s">
        <v>145</v>
      </c>
      <c r="C98" s="15" t="s">
        <v>81</v>
      </c>
      <c r="D98" s="15">
        <v>32.9</v>
      </c>
      <c r="E98" s="79">
        <f>+L98+O98+R98+U98+X98+AA98+AD98</f>
        <v>32.9</v>
      </c>
      <c r="F98" s="299">
        <f t="shared" si="229"/>
        <v>32.9</v>
      </c>
      <c r="G98" s="299">
        <f t="shared" si="229"/>
        <v>32.9</v>
      </c>
      <c r="H98" s="86">
        <f t="shared" si="185"/>
        <v>100.00000000000001</v>
      </c>
      <c r="I98" s="86">
        <f t="shared" si="186"/>
        <v>100.00000000000001</v>
      </c>
      <c r="J98" s="86">
        <f t="shared" si="187"/>
        <v>100.00000000000001</v>
      </c>
      <c r="K98" s="79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79">
        <v>32.9</v>
      </c>
      <c r="AE98" s="79">
        <v>32.9</v>
      </c>
      <c r="AF98" s="79">
        <v>32.9</v>
      </c>
    </row>
    <row r="99" spans="1:32" ht="30" customHeight="1" x14ac:dyDescent="0.3">
      <c r="A99" s="22"/>
      <c r="B99" s="104" t="s">
        <v>146</v>
      </c>
      <c r="C99" s="15" t="s">
        <v>89</v>
      </c>
      <c r="D99" s="15">
        <v>0</v>
      </c>
      <c r="E99" s="21">
        <f>+L99+O99+R99+U99+X99+AA99+AD99</f>
        <v>16</v>
      </c>
      <c r="F99" s="300">
        <f t="shared" si="229"/>
        <v>0</v>
      </c>
      <c r="G99" s="300">
        <f t="shared" si="229"/>
        <v>16</v>
      </c>
      <c r="H99" s="86"/>
      <c r="I99" s="86">
        <f t="shared" si="186"/>
        <v>0</v>
      </c>
      <c r="J99" s="86">
        <f t="shared" si="187"/>
        <v>100</v>
      </c>
      <c r="K99" s="79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21">
        <v>16</v>
      </c>
      <c r="AE99" s="15"/>
      <c r="AF99" s="15">
        <v>16</v>
      </c>
    </row>
    <row r="100" spans="1:32" s="97" customFormat="1" ht="30" customHeight="1" x14ac:dyDescent="0.3">
      <c r="A100" s="106" t="s">
        <v>24</v>
      </c>
      <c r="B100" s="107" t="s">
        <v>147</v>
      </c>
      <c r="C100" s="102"/>
      <c r="D100" s="102"/>
      <c r="E100" s="15"/>
      <c r="F100" s="405"/>
      <c r="G100" s="405"/>
      <c r="H100" s="86"/>
      <c r="I100" s="86"/>
      <c r="J100" s="86"/>
      <c r="K100" s="15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3"/>
      <c r="AE100" s="102"/>
      <c r="AF100" s="102"/>
    </row>
    <row r="101" spans="1:32" s="97" customFormat="1" ht="36" customHeight="1" x14ac:dyDescent="0.3">
      <c r="A101" s="106">
        <v>1</v>
      </c>
      <c r="B101" s="107" t="s">
        <v>148</v>
      </c>
      <c r="C101" s="102" t="s">
        <v>149</v>
      </c>
      <c r="D101" s="106">
        <v>18078</v>
      </c>
      <c r="E101" s="83">
        <f t="shared" ref="E101:E106" si="232">+L101+O101+R101+U101+X101+AA101+AD101</f>
        <v>19861</v>
      </c>
      <c r="F101" s="604">
        <f>+M101+P101+S101+V101+Y101+AB101+AE101</f>
        <v>17105</v>
      </c>
      <c r="G101" s="483">
        <f t="shared" ref="G101:G106" si="233">+N101+Q101+T101+W101+Z101+AC101+AF101</f>
        <v>20027</v>
      </c>
      <c r="H101" s="85">
        <f t="shared" si="185"/>
        <v>94.617767452151782</v>
      </c>
      <c r="I101" s="85">
        <f t="shared" si="186"/>
        <v>86.123558733195708</v>
      </c>
      <c r="J101" s="85">
        <f t="shared" si="187"/>
        <v>100.83580887165802</v>
      </c>
      <c r="K101" s="15"/>
      <c r="L101" s="83">
        <f>L102+L103+L104+L105+L106</f>
        <v>830</v>
      </c>
      <c r="M101" s="83">
        <f t="shared" ref="M101:N101" si="234">M102+M103+M104+M105+M106</f>
        <v>542</v>
      </c>
      <c r="N101" s="83">
        <f t="shared" si="234"/>
        <v>846</v>
      </c>
      <c r="O101" s="83">
        <f>O102+O103+O104+O105+O106</f>
        <v>1414</v>
      </c>
      <c r="P101" s="83">
        <f t="shared" ref="P101:Q101" si="235">P102+P103+P104+P105+P106</f>
        <v>1120</v>
      </c>
      <c r="Q101" s="83">
        <f t="shared" si="235"/>
        <v>1464</v>
      </c>
      <c r="R101" s="83">
        <f>R102+R103+R104+R105+R106</f>
        <v>4830</v>
      </c>
      <c r="S101" s="83">
        <f t="shared" ref="S101" si="236">S102+S103+S104+S105+S106</f>
        <v>3592</v>
      </c>
      <c r="T101" s="83">
        <f>T102+T103+T104+T105+T106</f>
        <v>4830</v>
      </c>
      <c r="U101" s="83">
        <f>U102+U103+U104+U105+U106</f>
        <v>1258</v>
      </c>
      <c r="V101" s="83">
        <f t="shared" ref="V101:W101" si="237">V102+V103+V104+V105+V106</f>
        <v>1254</v>
      </c>
      <c r="W101" s="83">
        <f t="shared" si="237"/>
        <v>1288</v>
      </c>
      <c r="X101" s="83">
        <f>X102+X103+X104+X105+X106</f>
        <v>1082</v>
      </c>
      <c r="Y101" s="83">
        <f t="shared" ref="Y101:Z101" si="238">Y102+Y103+Y104+Y105+Y106</f>
        <v>1147</v>
      </c>
      <c r="Z101" s="83">
        <f t="shared" si="238"/>
        <v>1152</v>
      </c>
      <c r="AA101" s="83">
        <f>AA102+AA103+AA104+AA105+AA106</f>
        <v>4888</v>
      </c>
      <c r="AB101" s="83">
        <f t="shared" ref="AB101:AC101" si="239">AB102+AB103+AB104+AB105+AB106</f>
        <v>4409</v>
      </c>
      <c r="AC101" s="83">
        <f t="shared" si="239"/>
        <v>4888</v>
      </c>
      <c r="AD101" s="83">
        <f>AD102+AD103+AD104+AD105+AD106</f>
        <v>5559</v>
      </c>
      <c r="AE101" s="83">
        <f t="shared" ref="AE101:AF101" si="240">AE102+AE103+AE104+AE105+AE106</f>
        <v>5041</v>
      </c>
      <c r="AF101" s="83">
        <f t="shared" si="240"/>
        <v>5559</v>
      </c>
    </row>
    <row r="102" spans="1:32" ht="30" customHeight="1" x14ac:dyDescent="0.3">
      <c r="A102" s="22"/>
      <c r="B102" s="104" t="s">
        <v>150</v>
      </c>
      <c r="C102" s="15" t="s">
        <v>149</v>
      </c>
      <c r="D102" s="22">
        <v>1365</v>
      </c>
      <c r="E102" s="21">
        <f t="shared" si="232"/>
        <v>1400</v>
      </c>
      <c r="F102" s="300">
        <f t="shared" ref="F102:F106" si="241">+M102+P102+S102+V102+Y102+AB102+AE102</f>
        <v>1361</v>
      </c>
      <c r="G102" s="300">
        <f t="shared" si="233"/>
        <v>1400</v>
      </c>
      <c r="H102" s="86">
        <f t="shared" si="185"/>
        <v>99.706959706959708</v>
      </c>
      <c r="I102" s="86">
        <f t="shared" si="186"/>
        <v>97.214285714285708</v>
      </c>
      <c r="J102" s="86">
        <f t="shared" si="187"/>
        <v>100</v>
      </c>
      <c r="K102" s="15"/>
      <c r="L102" s="15">
        <v>40</v>
      </c>
      <c r="M102" s="22">
        <v>20</v>
      </c>
      <c r="N102" s="22">
        <f t="shared" ref="N102:N106" si="242">L102</f>
        <v>40</v>
      </c>
      <c r="O102" s="22">
        <v>28</v>
      </c>
      <c r="P102" s="22">
        <v>25</v>
      </c>
      <c r="Q102" s="22">
        <f t="shared" ref="Q102:Q105" si="243">O102</f>
        <v>28</v>
      </c>
      <c r="R102" s="22">
        <v>65</v>
      </c>
      <c r="S102" s="22">
        <v>62</v>
      </c>
      <c r="T102" s="22">
        <f t="shared" ref="T102:T105" si="244">R102</f>
        <v>65</v>
      </c>
      <c r="U102" s="22">
        <v>65</v>
      </c>
      <c r="V102" s="22">
        <v>80</v>
      </c>
      <c r="W102" s="22">
        <f>U102</f>
        <v>65</v>
      </c>
      <c r="X102" s="22">
        <v>12</v>
      </c>
      <c r="Y102" s="22">
        <v>12</v>
      </c>
      <c r="Z102" s="22">
        <v>12</v>
      </c>
      <c r="AA102" s="22">
        <v>180</v>
      </c>
      <c r="AB102" s="22">
        <v>176</v>
      </c>
      <c r="AC102" s="22">
        <v>180</v>
      </c>
      <c r="AD102" s="22">
        <v>1010</v>
      </c>
      <c r="AE102" s="22">
        <v>986</v>
      </c>
      <c r="AF102" s="22">
        <v>1010</v>
      </c>
    </row>
    <row r="103" spans="1:32" ht="30" customHeight="1" x14ac:dyDescent="0.3">
      <c r="A103" s="22"/>
      <c r="B103" s="104" t="s">
        <v>151</v>
      </c>
      <c r="C103" s="15" t="s">
        <v>149</v>
      </c>
      <c r="D103" s="22">
        <v>636</v>
      </c>
      <c r="E103" s="21">
        <f t="shared" si="232"/>
        <v>643</v>
      </c>
      <c r="F103" s="300">
        <f t="shared" si="241"/>
        <v>588</v>
      </c>
      <c r="G103" s="300">
        <f t="shared" si="233"/>
        <v>643</v>
      </c>
      <c r="H103" s="86">
        <f t="shared" si="185"/>
        <v>92.452830188679243</v>
      </c>
      <c r="I103" s="86">
        <f t="shared" si="186"/>
        <v>91.446345256609646</v>
      </c>
      <c r="J103" s="86">
        <f t="shared" si="187"/>
        <v>100</v>
      </c>
      <c r="K103" s="15"/>
      <c r="L103" s="15">
        <v>5</v>
      </c>
      <c r="M103" s="22">
        <v>0</v>
      </c>
      <c r="N103" s="22">
        <f t="shared" si="242"/>
        <v>5</v>
      </c>
      <c r="O103" s="22">
        <v>150</v>
      </c>
      <c r="P103" s="22">
        <v>110</v>
      </c>
      <c r="Q103" s="22">
        <f>O103</f>
        <v>150</v>
      </c>
      <c r="R103" s="22">
        <v>35</v>
      </c>
      <c r="S103" s="22">
        <v>30</v>
      </c>
      <c r="T103" s="22">
        <f t="shared" si="244"/>
        <v>35</v>
      </c>
      <c r="U103" s="22">
        <v>3</v>
      </c>
      <c r="V103" s="22">
        <v>18</v>
      </c>
      <c r="W103" s="22">
        <f>U103</f>
        <v>3</v>
      </c>
      <c r="X103" s="22">
        <v>60</v>
      </c>
      <c r="Y103" s="22">
        <v>70</v>
      </c>
      <c r="Z103" s="22">
        <v>60</v>
      </c>
      <c r="AA103" s="22">
        <v>60</v>
      </c>
      <c r="AB103" s="22">
        <v>40</v>
      </c>
      <c r="AC103" s="22">
        <v>60</v>
      </c>
      <c r="AD103" s="22">
        <v>330</v>
      </c>
      <c r="AE103" s="22">
        <v>320</v>
      </c>
      <c r="AF103" s="22">
        <v>330</v>
      </c>
    </row>
    <row r="104" spans="1:32" ht="34.5" customHeight="1" x14ac:dyDescent="0.3">
      <c r="A104" s="22"/>
      <c r="B104" s="104" t="s">
        <v>152</v>
      </c>
      <c r="C104" s="15" t="s">
        <v>149</v>
      </c>
      <c r="D104" s="22">
        <v>545</v>
      </c>
      <c r="E104" s="21">
        <f t="shared" si="232"/>
        <v>537</v>
      </c>
      <c r="F104" s="300">
        <f t="shared" si="241"/>
        <v>642</v>
      </c>
      <c r="G104" s="300">
        <f t="shared" si="233"/>
        <v>633</v>
      </c>
      <c r="H104" s="86">
        <f t="shared" si="185"/>
        <v>117.79816513761467</v>
      </c>
      <c r="I104" s="86">
        <f t="shared" si="186"/>
        <v>119.55307262569832</v>
      </c>
      <c r="J104" s="86">
        <f t="shared" si="187"/>
        <v>117.87709497206704</v>
      </c>
      <c r="K104" s="15"/>
      <c r="L104" s="15">
        <v>2</v>
      </c>
      <c r="M104" s="22">
        <v>18</v>
      </c>
      <c r="N104" s="22">
        <v>18</v>
      </c>
      <c r="O104" s="22">
        <v>35</v>
      </c>
      <c r="P104" s="22">
        <v>85</v>
      </c>
      <c r="Q104" s="22">
        <v>85</v>
      </c>
      <c r="R104" s="22"/>
      <c r="S104" s="22">
        <v>0</v>
      </c>
      <c r="T104" s="22">
        <f t="shared" si="244"/>
        <v>0</v>
      </c>
      <c r="U104" s="22">
        <v>50</v>
      </c>
      <c r="V104" s="22">
        <v>83</v>
      </c>
      <c r="W104" s="22">
        <v>80</v>
      </c>
      <c r="X104" s="22">
        <v>50</v>
      </c>
      <c r="Y104" s="22">
        <v>60</v>
      </c>
      <c r="Z104" s="22">
        <v>50</v>
      </c>
      <c r="AA104" s="22">
        <v>180</v>
      </c>
      <c r="AB104" s="22">
        <v>177</v>
      </c>
      <c r="AC104" s="22">
        <v>180</v>
      </c>
      <c r="AD104" s="22">
        <v>220</v>
      </c>
      <c r="AE104" s="22">
        <v>219</v>
      </c>
      <c r="AF104" s="22">
        <v>220</v>
      </c>
    </row>
    <row r="105" spans="1:32" ht="34.5" customHeight="1" x14ac:dyDescent="0.3">
      <c r="A105" s="22"/>
      <c r="B105" s="104" t="s">
        <v>153</v>
      </c>
      <c r="C105" s="15" t="s">
        <v>149</v>
      </c>
      <c r="D105" s="22">
        <v>14590</v>
      </c>
      <c r="E105" s="21">
        <f t="shared" si="232"/>
        <v>16376</v>
      </c>
      <c r="F105" s="300">
        <f t="shared" si="241"/>
        <v>13581</v>
      </c>
      <c r="G105" s="300">
        <f t="shared" si="233"/>
        <v>16376</v>
      </c>
      <c r="H105" s="86">
        <f t="shared" si="185"/>
        <v>93.084304318026042</v>
      </c>
      <c r="I105" s="86">
        <f t="shared" si="186"/>
        <v>82.9323400097704</v>
      </c>
      <c r="J105" s="86">
        <f t="shared" si="187"/>
        <v>100</v>
      </c>
      <c r="K105" s="15"/>
      <c r="L105" s="15">
        <v>783</v>
      </c>
      <c r="M105" s="22">
        <v>450</v>
      </c>
      <c r="N105" s="22">
        <f t="shared" si="242"/>
        <v>783</v>
      </c>
      <c r="O105" s="22">
        <v>1201</v>
      </c>
      <c r="P105" s="22">
        <v>900</v>
      </c>
      <c r="Q105" s="22">
        <f t="shared" si="243"/>
        <v>1201</v>
      </c>
      <c r="R105" s="22">
        <f>4430+300</f>
        <v>4730</v>
      </c>
      <c r="S105" s="22">
        <v>3500</v>
      </c>
      <c r="T105" s="22">
        <f t="shared" si="244"/>
        <v>4730</v>
      </c>
      <c r="U105" s="22">
        <v>1097</v>
      </c>
      <c r="V105" s="22">
        <v>1028</v>
      </c>
      <c r="W105" s="22">
        <f>U105</f>
        <v>1097</v>
      </c>
      <c r="X105" s="22">
        <v>900</v>
      </c>
      <c r="Y105" s="22">
        <v>875</v>
      </c>
      <c r="Z105" s="22">
        <v>900</v>
      </c>
      <c r="AA105" s="22">
        <v>4098</v>
      </c>
      <c r="AB105" s="22">
        <v>3616</v>
      </c>
      <c r="AC105" s="22">
        <v>4098</v>
      </c>
      <c r="AD105" s="22">
        <v>3567</v>
      </c>
      <c r="AE105" s="22">
        <v>3212</v>
      </c>
      <c r="AF105" s="22">
        <v>3567</v>
      </c>
    </row>
    <row r="106" spans="1:32" ht="34.5" customHeight="1" x14ac:dyDescent="0.3">
      <c r="A106" s="22"/>
      <c r="B106" s="104" t="s">
        <v>154</v>
      </c>
      <c r="C106" s="15" t="s">
        <v>149</v>
      </c>
      <c r="D106" s="22">
        <v>942</v>
      </c>
      <c r="E106" s="21">
        <f t="shared" si="232"/>
        <v>905</v>
      </c>
      <c r="F106" s="300">
        <f t="shared" si="241"/>
        <v>933</v>
      </c>
      <c r="G106" s="300">
        <f t="shared" si="233"/>
        <v>975</v>
      </c>
      <c r="H106" s="86">
        <f t="shared" si="185"/>
        <v>99.044585987261144</v>
      </c>
      <c r="I106" s="86">
        <f t="shared" si="186"/>
        <v>103.0939226519337</v>
      </c>
      <c r="J106" s="86">
        <f t="shared" si="187"/>
        <v>107.73480662983424</v>
      </c>
      <c r="K106" s="15"/>
      <c r="L106" s="15"/>
      <c r="M106" s="22">
        <v>54</v>
      </c>
      <c r="N106" s="22">
        <f t="shared" si="242"/>
        <v>0</v>
      </c>
      <c r="O106" s="22"/>
      <c r="P106" s="22"/>
      <c r="Q106" s="22"/>
      <c r="R106" s="22"/>
      <c r="S106" s="22"/>
      <c r="T106" s="22"/>
      <c r="U106" s="22">
        <v>43</v>
      </c>
      <c r="V106" s="22">
        <v>45</v>
      </c>
      <c r="W106" s="22">
        <v>43</v>
      </c>
      <c r="X106" s="22">
        <v>60</v>
      </c>
      <c r="Y106" s="22">
        <v>130</v>
      </c>
      <c r="Z106" s="22">
        <v>130</v>
      </c>
      <c r="AA106" s="22">
        <v>370</v>
      </c>
      <c r="AB106" s="22">
        <v>400</v>
      </c>
      <c r="AC106" s="22">
        <v>370</v>
      </c>
      <c r="AD106" s="22">
        <v>432</v>
      </c>
      <c r="AE106" s="22">
        <v>304</v>
      </c>
      <c r="AF106" s="22">
        <v>432</v>
      </c>
    </row>
    <row r="107" spans="1:32" s="97" customFormat="1" ht="38.25" customHeight="1" x14ac:dyDescent="0.3">
      <c r="A107" s="106" t="s">
        <v>124</v>
      </c>
      <c r="B107" s="112" t="s">
        <v>155</v>
      </c>
      <c r="C107" s="102" t="s">
        <v>27</v>
      </c>
      <c r="D107" s="102"/>
      <c r="E107" s="102"/>
      <c r="F107" s="418"/>
      <c r="G107" s="418"/>
      <c r="H107" s="86"/>
      <c r="I107" s="86"/>
      <c r="J107" s="86"/>
      <c r="K107" s="102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103"/>
      <c r="AE107" s="83"/>
      <c r="AF107" s="83"/>
    </row>
    <row r="108" spans="1:32" s="97" customFormat="1" ht="44.25" customHeight="1" x14ac:dyDescent="0.3">
      <c r="A108" s="106">
        <v>2</v>
      </c>
      <c r="B108" s="107" t="s">
        <v>156</v>
      </c>
      <c r="C108" s="102" t="s">
        <v>149</v>
      </c>
      <c r="D108" s="106">
        <v>98454</v>
      </c>
      <c r="E108" s="83">
        <f>+L108+O108+R108+U108+X108+AA108+AD108</f>
        <v>110145</v>
      </c>
      <c r="F108" s="483">
        <f t="shared" ref="F108:G112" si="245">+M108+P108+S108+V108+Y108+AB108+AE108</f>
        <v>92815</v>
      </c>
      <c r="G108" s="483">
        <f t="shared" si="245"/>
        <v>110145</v>
      </c>
      <c r="H108" s="85">
        <f t="shared" si="185"/>
        <v>94.272452109614647</v>
      </c>
      <c r="I108" s="85">
        <f t="shared" si="186"/>
        <v>84.266194561714101</v>
      </c>
      <c r="J108" s="85">
        <f t="shared" si="187"/>
        <v>100</v>
      </c>
      <c r="K108" s="102"/>
      <c r="L108" s="83">
        <v>6569</v>
      </c>
      <c r="M108" s="83">
        <v>4075</v>
      </c>
      <c r="N108" s="83">
        <f t="shared" ref="N108" si="246">L108</f>
        <v>6569</v>
      </c>
      <c r="O108" s="83">
        <v>10711</v>
      </c>
      <c r="P108" s="83">
        <v>8520</v>
      </c>
      <c r="Q108" s="83">
        <f t="shared" ref="Q108" si="247">O108</f>
        <v>10711</v>
      </c>
      <c r="R108" s="83">
        <v>12227</v>
      </c>
      <c r="S108" s="83">
        <v>9520</v>
      </c>
      <c r="T108" s="83">
        <f t="shared" ref="T108" si="248">R108</f>
        <v>12227</v>
      </c>
      <c r="U108" s="83">
        <v>8486</v>
      </c>
      <c r="V108" s="83">
        <v>7250</v>
      </c>
      <c r="W108" s="83">
        <f>U108</f>
        <v>8486</v>
      </c>
      <c r="X108" s="83">
        <v>15251</v>
      </c>
      <c r="Y108" s="83">
        <v>11266</v>
      </c>
      <c r="Z108" s="83">
        <v>15251</v>
      </c>
      <c r="AA108" s="83">
        <v>32828</v>
      </c>
      <c r="AB108" s="83">
        <v>31030</v>
      </c>
      <c r="AC108" s="83">
        <v>32828</v>
      </c>
      <c r="AD108" s="83">
        <v>24073</v>
      </c>
      <c r="AE108" s="83">
        <v>21154</v>
      </c>
      <c r="AF108" s="83">
        <v>24073</v>
      </c>
    </row>
    <row r="109" spans="1:32" ht="37.5" hidden="1" customHeight="1" x14ac:dyDescent="0.3">
      <c r="A109" s="22"/>
      <c r="B109" s="104" t="s">
        <v>157</v>
      </c>
      <c r="C109" s="15" t="s">
        <v>158</v>
      </c>
      <c r="D109" s="22"/>
      <c r="E109" s="21">
        <f>+L109+O109+R109+U109+X109+AA109+AD109</f>
        <v>0</v>
      </c>
      <c r="F109" s="300">
        <f t="shared" si="245"/>
        <v>0</v>
      </c>
      <c r="G109" s="300">
        <f t="shared" si="245"/>
        <v>0</v>
      </c>
      <c r="H109" s="85" t="e">
        <f t="shared" si="185"/>
        <v>#DIV/0!</v>
      </c>
      <c r="I109" s="85" t="e">
        <f t="shared" si="186"/>
        <v>#DIV/0!</v>
      </c>
      <c r="J109" s="85" t="e">
        <f t="shared" si="187"/>
        <v>#DIV/0!</v>
      </c>
      <c r="K109" s="1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</row>
    <row r="110" spans="1:32" ht="32.25" hidden="1" customHeight="1" x14ac:dyDescent="0.3">
      <c r="A110" s="22"/>
      <c r="B110" s="104" t="s">
        <v>159</v>
      </c>
      <c r="C110" s="15" t="s">
        <v>160</v>
      </c>
      <c r="D110" s="22"/>
      <c r="E110" s="21">
        <f>+L110+O110+R110+U110+X110+AA110+AD110</f>
        <v>0</v>
      </c>
      <c r="F110" s="300">
        <f t="shared" si="245"/>
        <v>0</v>
      </c>
      <c r="G110" s="300">
        <f t="shared" si="245"/>
        <v>0</v>
      </c>
      <c r="H110" s="85" t="e">
        <f t="shared" si="185"/>
        <v>#DIV/0!</v>
      </c>
      <c r="I110" s="85" t="e">
        <f t="shared" si="186"/>
        <v>#DIV/0!</v>
      </c>
      <c r="J110" s="85" t="e">
        <f t="shared" si="187"/>
        <v>#DIV/0!</v>
      </c>
      <c r="K110" s="15"/>
      <c r="L110" s="22"/>
      <c r="M110" s="22"/>
      <c r="N110" s="22"/>
      <c r="O110" s="21"/>
      <c r="P110" s="21"/>
      <c r="Q110" s="21"/>
      <c r="R110" s="21"/>
      <c r="S110" s="21"/>
      <c r="T110" s="21"/>
      <c r="U110" s="79"/>
      <c r="V110" s="79"/>
      <c r="W110" s="79"/>
      <c r="X110" s="23"/>
      <c r="Y110" s="23"/>
      <c r="Z110" s="23"/>
      <c r="AA110" s="23"/>
      <c r="AB110" s="23"/>
      <c r="AC110" s="23"/>
      <c r="AD110" s="105"/>
      <c r="AE110" s="23"/>
      <c r="AF110" s="23"/>
    </row>
    <row r="111" spans="1:32" s="97" customFormat="1" ht="36" customHeight="1" x14ac:dyDescent="0.3">
      <c r="A111" s="106">
        <v>3</v>
      </c>
      <c r="B111" s="107" t="s">
        <v>161</v>
      </c>
      <c r="C111" s="102" t="s">
        <v>89</v>
      </c>
      <c r="D111" s="106">
        <v>2262.4577064</v>
      </c>
      <c r="E111" s="83">
        <f>+L111+O111+R111+U111+X111+AA111+AD111</f>
        <v>2614.8702434400002</v>
      </c>
      <c r="F111" s="483">
        <f t="shared" si="245"/>
        <v>2263.6227119999999</v>
      </c>
      <c r="G111" s="483">
        <f t="shared" si="245"/>
        <v>2694.6821519999999</v>
      </c>
      <c r="H111" s="85">
        <f t="shared" si="185"/>
        <v>100.05149292279384</v>
      </c>
      <c r="I111" s="85">
        <f t="shared" si="186"/>
        <v>86.567305497426304</v>
      </c>
      <c r="J111" s="85">
        <f t="shared" si="187"/>
        <v>103.05223208532914</v>
      </c>
      <c r="K111" s="102"/>
      <c r="L111" s="91">
        <f>((L102*0.18*360+L103*0.18*350+L104*0.18*350+L105*80*1.966*0.9+L106*35*60%+L108*1.68))/1000</f>
        <v>124.90413599999999</v>
      </c>
      <c r="M111" s="91">
        <f t="shared" ref="M111:N111" si="249">((M102*0.18*360+M103*0.18*350+M104*0.18*350+M105*80*1.966*0.9+M106*35*60%+M108*1.68))/1000</f>
        <v>74.108399999999989</v>
      </c>
      <c r="N111" s="91">
        <f t="shared" si="249"/>
        <v>125.912136</v>
      </c>
      <c r="O111" s="91">
        <f>((O102*0.18*360+O103*0.18*350+O104*0.18*350+O105*80*2.17777*0.9+O106*35*60%+O108*1.68))/1000</f>
        <v>219.78000744000005</v>
      </c>
      <c r="P111" s="91">
        <f t="shared" ref="P111:Q111" si="250">((P102*0.18*360+P103*0.18*350+P104*0.18*350+P105*80*1.966*0.9+P106*35*60%+P108*1.68))/1000</f>
        <v>155.61539999999999</v>
      </c>
      <c r="Q111" s="91">
        <f t="shared" si="250"/>
        <v>204.61783199999999</v>
      </c>
      <c r="R111" s="91">
        <f>((R102*0.18*360+R103*0.18*350+R104*0.18*350+R105*80*1.9*0.9+R106*35*60%+R108*1.6))/1000</f>
        <v>673.04419999999993</v>
      </c>
      <c r="S111" s="91">
        <f t="shared" ref="S111:T111" si="251">((S102*0.18*360+S103*0.18*350+S104*0.18*350+S105*80*1.966*0.9+S106*35*60%+S108*1.68))/1000</f>
        <v>517.33319999999992</v>
      </c>
      <c r="T111" s="91">
        <f t="shared" si="251"/>
        <v>696.49932000000001</v>
      </c>
      <c r="U111" s="91">
        <f>((U102*0.18*360+U103*0.18*350+U104*0.18*350+U105*80*1.85*0.9+U106*35*60%+U108*1.68))/1000</f>
        <v>168.83088000000001</v>
      </c>
      <c r="V111" s="91">
        <f t="shared" ref="V111:W111" si="252">((V102*0.18*360+V103*0.18*350+V104*0.18*350+V105*80*1.966*0.9+V106*35*60%+V108*1.68))/1000</f>
        <v>170.187456</v>
      </c>
      <c r="W111" s="91">
        <f t="shared" si="252"/>
        <v>179.88302400000001</v>
      </c>
      <c r="X111" s="91">
        <f>((X102*0.18*360+X103*0.18*350+X104*0.18*350+X105*80*1.944*0.9+X106*35*60%+X108*1.1))/1000</f>
        <v>151.7149</v>
      </c>
      <c r="Y111" s="91">
        <f t="shared" ref="Y111:Z111" si="253">((Y102*0.18*360+Y103*0.18*350+Y104*0.18*350+Y105*80*1.966*0.9+Y106*35*60%+Y108*1.68))/1000</f>
        <v>154.48248000000001</v>
      </c>
      <c r="Z111" s="91">
        <f t="shared" si="253"/>
        <v>163.45607999999999</v>
      </c>
      <c r="AA111" s="91">
        <f>((AA102*0.18*360+AA103*0.18*350+AA104*0.18*350+AA105*80*1.833*0.9+AA106*35*60%+AA108*1.68))/1000</f>
        <v>630.54268800000011</v>
      </c>
      <c r="AB111" s="91">
        <f t="shared" ref="AB111:AC111" si="254">((AB102*0.18*360+AB103*0.18*350+AB104*0.18*350+AB105*80*1.966*0.9+AB106*35*60%+AB108*1.68))/1000</f>
        <v>597.45823200000007</v>
      </c>
      <c r="AC111" s="91">
        <f t="shared" si="254"/>
        <v>669.78513600000008</v>
      </c>
      <c r="AD111" s="91">
        <f>((AD102*0.18*360+AD103*0.18*350+AD104*0.18*350+AD105*80*1.933*0.9+AD106*35*60%+AD108*1.68))/1000</f>
        <v>646.05343200000004</v>
      </c>
      <c r="AE111" s="91">
        <f t="shared" ref="AE111:AF111" si="255">((AE102*0.18*360+AE103*0.18*350+AE104*0.18*350+AE105*80*1.966*0.9+AE106*35*60%+AE108*1.68))/1000</f>
        <v>594.437544</v>
      </c>
      <c r="AF111" s="91">
        <f t="shared" si="255"/>
        <v>654.52862399999992</v>
      </c>
    </row>
    <row r="112" spans="1:32" ht="36" customHeight="1" x14ac:dyDescent="0.3">
      <c r="A112" s="22"/>
      <c r="B112" s="104" t="s">
        <v>162</v>
      </c>
      <c r="C112" s="15" t="s">
        <v>89</v>
      </c>
      <c r="D112" s="22">
        <v>1989.5039999999999</v>
      </c>
      <c r="E112" s="79">
        <f>+L112+O112+R112+U112+X112+AA112+AD112</f>
        <v>2258.6999999999998</v>
      </c>
      <c r="F112" s="300">
        <f t="shared" si="245"/>
        <v>2032.92</v>
      </c>
      <c r="G112" s="299">
        <f t="shared" si="245"/>
        <v>2258.8000000000002</v>
      </c>
      <c r="H112" s="86">
        <f t="shared" si="185"/>
        <v>102.1822524609149</v>
      </c>
      <c r="I112" s="86">
        <f t="shared" si="186"/>
        <v>90.003984592907429</v>
      </c>
      <c r="J112" s="86">
        <f t="shared" si="187"/>
        <v>100.00442732545271</v>
      </c>
      <c r="K112" s="15"/>
      <c r="L112" s="79">
        <v>110.8</v>
      </c>
      <c r="M112" s="79">
        <f>+N112*0.9</f>
        <v>99.72</v>
      </c>
      <c r="N112" s="79">
        <v>110.8</v>
      </c>
      <c r="O112" s="79">
        <v>188.2</v>
      </c>
      <c r="P112" s="79">
        <v>169.20000000000002</v>
      </c>
      <c r="Q112" s="79">
        <v>188</v>
      </c>
      <c r="R112" s="79">
        <v>647.1</v>
      </c>
      <c r="S112" s="79">
        <v>582.30000000000007</v>
      </c>
      <c r="T112" s="79">
        <v>647</v>
      </c>
      <c r="U112" s="79">
        <v>149.30000000000001</v>
      </c>
      <c r="V112" s="79">
        <v>134.1</v>
      </c>
      <c r="W112" s="79">
        <v>149</v>
      </c>
      <c r="X112" s="79">
        <v>126</v>
      </c>
      <c r="Y112" s="79">
        <v>113.4</v>
      </c>
      <c r="Z112" s="79">
        <v>126</v>
      </c>
      <c r="AA112" s="79">
        <v>540.79999999999995</v>
      </c>
      <c r="AB112" s="79">
        <v>486.90000000000003</v>
      </c>
      <c r="AC112" s="79">
        <v>541</v>
      </c>
      <c r="AD112" s="79">
        <v>496.5</v>
      </c>
      <c r="AE112" s="79">
        <f>+AF112*0.9</f>
        <v>447.3</v>
      </c>
      <c r="AF112" s="79">
        <v>497</v>
      </c>
    </row>
    <row r="113" spans="1:33" s="97" customFormat="1" ht="36" customHeight="1" x14ac:dyDescent="0.3">
      <c r="A113" s="106" t="s">
        <v>163</v>
      </c>
      <c r="B113" s="102" t="s">
        <v>164</v>
      </c>
      <c r="C113" s="102"/>
      <c r="D113" s="102"/>
      <c r="E113" s="21"/>
      <c r="F113" s="300"/>
      <c r="G113" s="300"/>
      <c r="H113" s="86"/>
      <c r="I113" s="86"/>
      <c r="J113" s="86"/>
      <c r="K113" s="15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103"/>
      <c r="AE113" s="83"/>
      <c r="AF113" s="83"/>
    </row>
    <row r="114" spans="1:33" s="97" customFormat="1" ht="37.5" customHeight="1" x14ac:dyDescent="0.3">
      <c r="A114" s="106"/>
      <c r="B114" s="107" t="s">
        <v>165</v>
      </c>
      <c r="C114" s="102" t="s">
        <v>81</v>
      </c>
      <c r="D114" s="102">
        <v>118.65</v>
      </c>
      <c r="E114" s="91">
        <f>+L114+O114+R114+U114+X114+AA114+AD114</f>
        <v>118.69</v>
      </c>
      <c r="F114" s="301">
        <f t="shared" ref="F114:G115" si="256">+M114+P114+S114+V114+Y114+AB114+AE114</f>
        <v>118.65</v>
      </c>
      <c r="G114" s="301">
        <f t="shared" si="256"/>
        <v>119.5</v>
      </c>
      <c r="H114" s="85">
        <f t="shared" si="185"/>
        <v>100</v>
      </c>
      <c r="I114" s="85">
        <f t="shared" si="186"/>
        <v>99.966298761479479</v>
      </c>
      <c r="J114" s="85">
        <f t="shared" si="187"/>
        <v>100.68245008004044</v>
      </c>
      <c r="K114" s="123"/>
      <c r="L114" s="91">
        <v>1</v>
      </c>
      <c r="M114" s="91">
        <v>1</v>
      </c>
      <c r="N114" s="91">
        <v>1</v>
      </c>
      <c r="O114" s="91">
        <v>3.7</v>
      </c>
      <c r="P114" s="91">
        <v>3.7</v>
      </c>
      <c r="Q114" s="91">
        <f t="shared" ref="Q114:Q115" si="257">O114</f>
        <v>3.7</v>
      </c>
      <c r="R114" s="91">
        <v>25.9</v>
      </c>
      <c r="S114" s="91">
        <v>25.86</v>
      </c>
      <c r="T114" s="91">
        <f t="shared" ref="T114:T116" si="258">R114</f>
        <v>25.9</v>
      </c>
      <c r="U114" s="91">
        <v>2.4500000000000002</v>
      </c>
      <c r="V114" s="91">
        <v>2.4500000000000002</v>
      </c>
      <c r="W114" s="91">
        <f t="shared" ref="W114:W116" si="259">U114</f>
        <v>2.4500000000000002</v>
      </c>
      <c r="X114" s="91">
        <v>1.64</v>
      </c>
      <c r="Y114" s="91">
        <v>1.64</v>
      </c>
      <c r="Z114" s="91">
        <f t="shared" ref="Z114:Z116" si="260">W114</f>
        <v>2.4500000000000002</v>
      </c>
      <c r="AA114" s="91">
        <v>77.400000000000006</v>
      </c>
      <c r="AB114" s="91">
        <v>77.400000000000006</v>
      </c>
      <c r="AC114" s="91">
        <f t="shared" ref="AC114:AC116" si="261">AA114</f>
        <v>77.400000000000006</v>
      </c>
      <c r="AD114" s="91">
        <v>6.6</v>
      </c>
      <c r="AE114" s="91">
        <v>6.6</v>
      </c>
      <c r="AF114" s="91">
        <f t="shared" ref="AF114:AF115" si="262">AD114</f>
        <v>6.6</v>
      </c>
    </row>
    <row r="115" spans="1:33" ht="36" customHeight="1" x14ac:dyDescent="0.3">
      <c r="A115" s="22"/>
      <c r="B115" s="104" t="s">
        <v>166</v>
      </c>
      <c r="C115" s="15" t="s">
        <v>81</v>
      </c>
      <c r="D115" s="15">
        <v>118.69</v>
      </c>
      <c r="E115" s="79">
        <f>+L115+O115+R115+U115+X115+AA115+AD115</f>
        <v>118.69</v>
      </c>
      <c r="F115" s="299">
        <f t="shared" si="256"/>
        <v>118.69</v>
      </c>
      <c r="G115" s="299">
        <f t="shared" si="256"/>
        <v>119.5</v>
      </c>
      <c r="H115" s="86">
        <f t="shared" si="185"/>
        <v>99.999999999999986</v>
      </c>
      <c r="I115" s="86">
        <f t="shared" si="186"/>
        <v>99.999999999999986</v>
      </c>
      <c r="J115" s="86">
        <f t="shared" si="187"/>
        <v>100.68245008004044</v>
      </c>
      <c r="K115" s="15"/>
      <c r="L115" s="79">
        <v>1</v>
      </c>
      <c r="M115" s="79">
        <v>1</v>
      </c>
      <c r="N115" s="79">
        <v>1</v>
      </c>
      <c r="O115" s="79">
        <v>3.7</v>
      </c>
      <c r="P115" s="79">
        <v>3.7</v>
      </c>
      <c r="Q115" s="79">
        <f t="shared" si="257"/>
        <v>3.7</v>
      </c>
      <c r="R115" s="79">
        <v>25.9</v>
      </c>
      <c r="S115" s="79">
        <v>25.9</v>
      </c>
      <c r="T115" s="79">
        <f t="shared" si="258"/>
        <v>25.9</v>
      </c>
      <c r="U115" s="79">
        <v>2.4500000000000002</v>
      </c>
      <c r="V115" s="79">
        <v>2.4500000000000002</v>
      </c>
      <c r="W115" s="79">
        <f t="shared" si="259"/>
        <v>2.4500000000000002</v>
      </c>
      <c r="X115" s="79">
        <v>1.64</v>
      </c>
      <c r="Y115" s="79">
        <v>1.64</v>
      </c>
      <c r="Z115" s="79">
        <f t="shared" si="260"/>
        <v>2.4500000000000002</v>
      </c>
      <c r="AA115" s="79">
        <v>77.400000000000006</v>
      </c>
      <c r="AB115" s="79">
        <v>77.400000000000006</v>
      </c>
      <c r="AC115" s="79">
        <f t="shared" si="261"/>
        <v>77.400000000000006</v>
      </c>
      <c r="AD115" s="79">
        <v>6.6</v>
      </c>
      <c r="AE115" s="79">
        <v>6.6</v>
      </c>
      <c r="AF115" s="79">
        <f t="shared" si="262"/>
        <v>6.6</v>
      </c>
    </row>
    <row r="116" spans="1:33" ht="36" customHeight="1" x14ac:dyDescent="0.3">
      <c r="A116" s="22"/>
      <c r="B116" s="108" t="s">
        <v>101</v>
      </c>
      <c r="C116" s="15" t="s">
        <v>102</v>
      </c>
      <c r="D116" s="15">
        <v>36.656805731142001</v>
      </c>
      <c r="E116" s="79">
        <f>E117/E114*10</f>
        <v>42.828797708315783</v>
      </c>
      <c r="F116" s="299">
        <f t="shared" ref="F116:G116" si="263">F117/F114*10</f>
        <v>31.83253265908133</v>
      </c>
      <c r="G116" s="299">
        <f t="shared" si="263"/>
        <v>42.825941422594141</v>
      </c>
      <c r="H116" s="86">
        <f t="shared" si="185"/>
        <v>86.839352268050504</v>
      </c>
      <c r="I116" s="86">
        <f t="shared" si="186"/>
        <v>74.325067156626304</v>
      </c>
      <c r="J116" s="86">
        <f t="shared" si="187"/>
        <v>99.993330922476289</v>
      </c>
      <c r="K116" s="15"/>
      <c r="L116" s="21">
        <v>43</v>
      </c>
      <c r="M116" s="79">
        <v>35</v>
      </c>
      <c r="N116" s="79">
        <f t="shared" ref="N116" si="264">L116</f>
        <v>43</v>
      </c>
      <c r="O116" s="79">
        <v>57</v>
      </c>
      <c r="P116" s="79">
        <v>40</v>
      </c>
      <c r="Q116" s="79">
        <v>57</v>
      </c>
      <c r="R116" s="79">
        <v>43</v>
      </c>
      <c r="S116" s="79">
        <v>32</v>
      </c>
      <c r="T116" s="79">
        <f t="shared" si="258"/>
        <v>43</v>
      </c>
      <c r="U116" s="79">
        <v>43</v>
      </c>
      <c r="V116" s="79">
        <v>37</v>
      </c>
      <c r="W116" s="79">
        <f t="shared" si="259"/>
        <v>43</v>
      </c>
      <c r="X116" s="79">
        <v>43.292682926829002</v>
      </c>
      <c r="Y116" s="79">
        <v>32</v>
      </c>
      <c r="Z116" s="79">
        <f t="shared" si="260"/>
        <v>43</v>
      </c>
      <c r="AA116" s="79">
        <v>43</v>
      </c>
      <c r="AB116" s="79">
        <v>32</v>
      </c>
      <c r="AC116" s="79">
        <f t="shared" si="261"/>
        <v>43</v>
      </c>
      <c r="AD116" s="79">
        <v>32</v>
      </c>
      <c r="AE116" s="79">
        <v>22</v>
      </c>
      <c r="AF116" s="79">
        <v>32</v>
      </c>
    </row>
    <row r="117" spans="1:33" ht="36" customHeight="1" x14ac:dyDescent="0.3">
      <c r="A117" s="22"/>
      <c r="B117" s="108" t="s">
        <v>103</v>
      </c>
      <c r="C117" s="15" t="s">
        <v>89</v>
      </c>
      <c r="D117" s="15">
        <v>434.93299999999999</v>
      </c>
      <c r="E117" s="79">
        <f>+L117+O117+R117+U117+X117+AA117+AD117</f>
        <v>508.33500000000004</v>
      </c>
      <c r="F117" s="300">
        <f t="shared" ref="F117:G117" si="265">+M117+P117+S117+V117+Y117+AB117+AE117</f>
        <v>377.69299999999998</v>
      </c>
      <c r="G117" s="299">
        <f t="shared" si="265"/>
        <v>511.77000000000004</v>
      </c>
      <c r="H117" s="86">
        <f t="shared" si="185"/>
        <v>86.839352268050476</v>
      </c>
      <c r="I117" s="86">
        <f t="shared" si="186"/>
        <v>74.300018688463311</v>
      </c>
      <c r="J117" s="86">
        <f t="shared" si="187"/>
        <v>100.67573548939184</v>
      </c>
      <c r="K117" s="15"/>
      <c r="L117" s="79">
        <f>L115*L116/10</f>
        <v>4.3</v>
      </c>
      <c r="M117" s="79">
        <f t="shared" ref="M117:N117" si="266">M115*M116/10</f>
        <v>3.5</v>
      </c>
      <c r="N117" s="79">
        <f t="shared" si="266"/>
        <v>4.3</v>
      </c>
      <c r="O117" s="79">
        <f>O115*O116/10</f>
        <v>21.09</v>
      </c>
      <c r="P117" s="79">
        <f t="shared" ref="P117:Q117" si="267">P115*P116/10</f>
        <v>14.8</v>
      </c>
      <c r="Q117" s="79">
        <f t="shared" si="267"/>
        <v>21.09</v>
      </c>
      <c r="R117" s="79">
        <f>R115*R116/10</f>
        <v>111.37</v>
      </c>
      <c r="S117" s="79">
        <f t="shared" ref="S117:T117" si="268">S115*S116/10</f>
        <v>82.88</v>
      </c>
      <c r="T117" s="79">
        <f t="shared" si="268"/>
        <v>111.37</v>
      </c>
      <c r="U117" s="79">
        <f>U115*U116/10</f>
        <v>10.535</v>
      </c>
      <c r="V117" s="79">
        <f t="shared" ref="V117:W117" si="269">V115*V116/10</f>
        <v>9.0650000000000013</v>
      </c>
      <c r="W117" s="79">
        <f t="shared" si="269"/>
        <v>10.535</v>
      </c>
      <c r="X117" s="79">
        <f>X115*X116/10</f>
        <v>7.0999999999999561</v>
      </c>
      <c r="Y117" s="79">
        <f t="shared" ref="Y117:Z117" si="270">Y115*Y116/10</f>
        <v>5.2479999999999993</v>
      </c>
      <c r="Z117" s="79">
        <f t="shared" si="270"/>
        <v>10.535</v>
      </c>
      <c r="AA117" s="79">
        <f>AA115*AA116/10</f>
        <v>332.82000000000005</v>
      </c>
      <c r="AB117" s="79">
        <f t="shared" ref="AB117:AC117" si="271">AB115*AB116/10</f>
        <v>247.68</v>
      </c>
      <c r="AC117" s="79">
        <f t="shared" si="271"/>
        <v>332.82000000000005</v>
      </c>
      <c r="AD117" s="79">
        <f>AD115*AD116/10</f>
        <v>21.119999999999997</v>
      </c>
      <c r="AE117" s="79">
        <f t="shared" ref="AE117:AF117" si="272">AE115*AE116/10</f>
        <v>14.52</v>
      </c>
      <c r="AF117" s="79">
        <f t="shared" si="272"/>
        <v>21.119999999999997</v>
      </c>
    </row>
    <row r="118" spans="1:33" s="243" customFormat="1" ht="36" customHeight="1" x14ac:dyDescent="0.3">
      <c r="A118" s="237" t="s">
        <v>167</v>
      </c>
      <c r="B118" s="238" t="s">
        <v>168</v>
      </c>
      <c r="C118" s="239"/>
      <c r="D118" s="239"/>
      <c r="E118" s="240"/>
      <c r="F118" s="489"/>
      <c r="G118" s="489"/>
      <c r="H118" s="86"/>
      <c r="I118" s="86"/>
      <c r="J118" s="86"/>
      <c r="K118" s="240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1"/>
      <c r="AC118" s="241"/>
      <c r="AD118" s="242"/>
      <c r="AE118" s="241"/>
      <c r="AF118" s="241"/>
    </row>
    <row r="119" spans="1:33" s="243" customFormat="1" ht="36" customHeight="1" x14ac:dyDescent="0.3">
      <c r="A119" s="237">
        <v>1</v>
      </c>
      <c r="B119" s="238" t="s">
        <v>169</v>
      </c>
      <c r="C119" s="239" t="s">
        <v>27</v>
      </c>
      <c r="D119" s="239">
        <v>27.811857774420002</v>
      </c>
      <c r="E119" s="244">
        <f>(E122+E123+E126)/9687.99%</f>
        <v>28.008492989773938</v>
      </c>
      <c r="F119" s="490">
        <f t="shared" ref="F119:G119" si="273">(F122+F123+F126)/9687.99%</f>
        <v>27.926742286067594</v>
      </c>
      <c r="G119" s="490">
        <f t="shared" si="273"/>
        <v>28.042968665326864</v>
      </c>
      <c r="H119" s="85">
        <f t="shared" si="185"/>
        <v>100.41307744552491</v>
      </c>
      <c r="I119" s="85">
        <f t="shared" si="186"/>
        <v>99.708121733874833</v>
      </c>
      <c r="J119" s="85">
        <f t="shared" si="187"/>
        <v>100.12309007687603</v>
      </c>
      <c r="K119" s="240"/>
      <c r="L119" s="244">
        <v>15.8</v>
      </c>
      <c r="M119" s="244">
        <v>16.669948798739661</v>
      </c>
      <c r="N119" s="244">
        <v>16.669948798739661</v>
      </c>
      <c r="O119" s="245">
        <v>8.1</v>
      </c>
      <c r="P119" s="245">
        <v>8.1466641336073646</v>
      </c>
      <c r="Q119" s="245">
        <v>8.1466641336073646</v>
      </c>
      <c r="R119" s="246">
        <v>2.4</v>
      </c>
      <c r="S119" s="245">
        <v>2.4138004563191675</v>
      </c>
      <c r="T119" s="245">
        <v>2.4138004563191675</v>
      </c>
      <c r="U119" s="247">
        <v>11.4</v>
      </c>
      <c r="V119" s="245">
        <v>11.350379544546543</v>
      </c>
      <c r="W119" s="245">
        <v>11.350379544546543</v>
      </c>
      <c r="X119" s="247">
        <v>20.2</v>
      </c>
      <c r="Y119" s="246">
        <v>20.192167284833971</v>
      </c>
      <c r="Z119" s="246">
        <v>20.192167284833971</v>
      </c>
      <c r="AA119" s="246">
        <v>9</v>
      </c>
      <c r="AB119" s="246">
        <v>9.0294830239334711</v>
      </c>
      <c r="AC119" s="246">
        <v>9.0294830239334711</v>
      </c>
      <c r="AD119" s="248">
        <v>42.7</v>
      </c>
      <c r="AE119" s="246">
        <v>42.494361883741867</v>
      </c>
      <c r="AF119" s="246">
        <v>42.702851831415707</v>
      </c>
    </row>
    <row r="120" spans="1:33" s="243" customFormat="1" ht="36" customHeight="1" x14ac:dyDescent="0.3">
      <c r="A120" s="237">
        <v>2</v>
      </c>
      <c r="B120" s="238" t="s">
        <v>170</v>
      </c>
      <c r="C120" s="239" t="s">
        <v>81</v>
      </c>
      <c r="D120" s="239">
        <v>3049.52</v>
      </c>
      <c r="E120" s="248">
        <f t="shared" ref="E120:E126" si="274">+L120+O120+R120+U120+X120+AA120+AD120</f>
        <v>3759.11</v>
      </c>
      <c r="F120" s="491">
        <f t="shared" ref="F120" si="275">+M120+P120+S120+V120+Y120+AB120+AE120</f>
        <v>3759.1099999999997</v>
      </c>
      <c r="G120" s="491">
        <f t="shared" ref="G120" si="276">+N120+Q120+T120+W120+Z120+AC120+AF120</f>
        <v>3759.1099999999997</v>
      </c>
      <c r="H120" s="85">
        <f t="shared" si="185"/>
        <v>123.2689078937013</v>
      </c>
      <c r="I120" s="85">
        <f t="shared" si="186"/>
        <v>99.999999999999986</v>
      </c>
      <c r="J120" s="85">
        <f t="shared" si="187"/>
        <v>99.999999999999986</v>
      </c>
      <c r="K120" s="240"/>
      <c r="L120" s="244">
        <f>+L122+L123+L124+L125</f>
        <v>52.23</v>
      </c>
      <c r="M120" s="244">
        <f t="shared" ref="M120:N120" si="277">+M122+M123+M124+M125</f>
        <v>52.23</v>
      </c>
      <c r="N120" s="244">
        <f t="shared" si="277"/>
        <v>52.23</v>
      </c>
      <c r="O120" s="244">
        <f>+O122+O123+O124+O125</f>
        <v>20.23</v>
      </c>
      <c r="P120" s="244">
        <f t="shared" ref="P120:Q120" si="278">+P122+P123+P124+P125</f>
        <v>20.23</v>
      </c>
      <c r="Q120" s="244">
        <f t="shared" si="278"/>
        <v>20.23</v>
      </c>
      <c r="R120" s="244">
        <f>+R122+R123+R124+R125</f>
        <v>16.59</v>
      </c>
      <c r="S120" s="244">
        <f t="shared" ref="S120:T120" si="279">+S122+S123+S124+S125</f>
        <v>16.59</v>
      </c>
      <c r="T120" s="244">
        <f t="shared" si="279"/>
        <v>16.59</v>
      </c>
      <c r="U120" s="244">
        <f>+U122+U123+U124+U125</f>
        <v>31.88</v>
      </c>
      <c r="V120" s="244">
        <f t="shared" ref="V120:W120" si="280">+V122+V123+V124+V125</f>
        <v>31.88</v>
      </c>
      <c r="W120" s="244">
        <f t="shared" si="280"/>
        <v>31.88</v>
      </c>
      <c r="X120" s="244">
        <f>+X122+X123+X124+X125</f>
        <v>91.77</v>
      </c>
      <c r="Y120" s="244">
        <f t="shared" ref="Y120:Z120" si="281">+Y122+Y123+Y124+Y125</f>
        <v>91.77</v>
      </c>
      <c r="Z120" s="244">
        <f t="shared" si="281"/>
        <v>91.77</v>
      </c>
      <c r="AA120" s="244">
        <f>+AA122+AA123+AA124+AA125</f>
        <v>419.47</v>
      </c>
      <c r="AB120" s="244">
        <f t="shared" ref="AB120:AC120" si="282">+AB122+AB123+AB124+AB125</f>
        <v>419.47</v>
      </c>
      <c r="AC120" s="244">
        <f t="shared" si="282"/>
        <v>419.47</v>
      </c>
      <c r="AD120" s="244">
        <f>+AD122+AD123+AD124+AD125</f>
        <v>3126.94</v>
      </c>
      <c r="AE120" s="244">
        <f t="shared" ref="AE120:AF120" si="283">+AE122+AE123+AE124+AE125</f>
        <v>3126.9399999999996</v>
      </c>
      <c r="AF120" s="244">
        <f t="shared" si="283"/>
        <v>3126.9399999999996</v>
      </c>
    </row>
    <row r="121" spans="1:33" s="254" customFormat="1" ht="36" customHeight="1" x14ac:dyDescent="0.3">
      <c r="A121" s="249"/>
      <c r="B121" s="250" t="s">
        <v>171</v>
      </c>
      <c r="C121" s="240" t="s">
        <v>81</v>
      </c>
      <c r="D121" s="240">
        <v>2645.79</v>
      </c>
      <c r="E121" s="251">
        <f t="shared" si="274"/>
        <v>2664.84</v>
      </c>
      <c r="F121" s="492">
        <f t="shared" ref="F121:F126" si="284">+M121+P121+S121+V121+Y121+AB121+AE121</f>
        <v>2655.33</v>
      </c>
      <c r="G121" s="492">
        <f t="shared" ref="G121:G126" si="285">+N121+Q121+T121+W121+Z121+AC121+AF121</f>
        <v>2666.59</v>
      </c>
      <c r="H121" s="86">
        <f t="shared" si="185"/>
        <v>100.3605728345787</v>
      </c>
      <c r="I121" s="481">
        <f t="shared" si="186"/>
        <v>99.643130544422917</v>
      </c>
      <c r="J121" s="86">
        <f t="shared" si="187"/>
        <v>100.06566998393899</v>
      </c>
      <c r="K121" s="240"/>
      <c r="L121" s="252">
        <f>L122+L123</f>
        <v>30.33</v>
      </c>
      <c r="M121" s="252">
        <f t="shared" ref="M121:N121" si="286">M122+M123</f>
        <v>32.07</v>
      </c>
      <c r="N121" s="252">
        <f t="shared" si="286"/>
        <v>32.07</v>
      </c>
      <c r="O121" s="252">
        <f>O122+O123</f>
        <v>8.9</v>
      </c>
      <c r="P121" s="252">
        <f t="shared" ref="P121:Q121" si="287">P122+P123</f>
        <v>9.1300000000000026</v>
      </c>
      <c r="Q121" s="252">
        <f t="shared" si="287"/>
        <v>9.1300000000000026</v>
      </c>
      <c r="R121" s="252">
        <f>R122+R123</f>
        <v>8.34</v>
      </c>
      <c r="S121" s="252">
        <f t="shared" ref="S121:T121" si="288">S122+S123</f>
        <v>8.34</v>
      </c>
      <c r="T121" s="252">
        <f t="shared" si="288"/>
        <v>8.34</v>
      </c>
      <c r="U121" s="252">
        <f>U122+U123</f>
        <v>28.41</v>
      </c>
      <c r="V121" s="252">
        <f t="shared" ref="V121:W121" si="289">V122+V123</f>
        <v>28.41</v>
      </c>
      <c r="W121" s="252">
        <f t="shared" si="289"/>
        <v>28.41</v>
      </c>
      <c r="X121" s="252">
        <f>X122+X123</f>
        <v>68.44</v>
      </c>
      <c r="Y121" s="252">
        <f t="shared" ref="Y121:Z121" si="290">Y122+Y123</f>
        <v>68.44</v>
      </c>
      <c r="Z121" s="252">
        <f t="shared" si="290"/>
        <v>68.44</v>
      </c>
      <c r="AA121" s="252">
        <f>AA122+AA123</f>
        <v>215.66</v>
      </c>
      <c r="AB121" s="252">
        <f t="shared" ref="AB121:AC121" si="291">AB122+AB123</f>
        <v>215.44</v>
      </c>
      <c r="AC121" s="252">
        <f t="shared" si="291"/>
        <v>215.44</v>
      </c>
      <c r="AD121" s="252">
        <f>AD122+AD123</f>
        <v>2304.7600000000002</v>
      </c>
      <c r="AE121" s="252">
        <f t="shared" ref="AE121:AF121" si="292">AE122+AE123</f>
        <v>2293.5</v>
      </c>
      <c r="AF121" s="252">
        <f t="shared" si="292"/>
        <v>2304.7600000000002</v>
      </c>
      <c r="AG121" s="253"/>
    </row>
    <row r="122" spans="1:33" s="263" customFormat="1" ht="36" customHeight="1" x14ac:dyDescent="0.3">
      <c r="A122" s="255"/>
      <c r="B122" s="256" t="s">
        <v>172</v>
      </c>
      <c r="C122" s="257" t="s">
        <v>81</v>
      </c>
      <c r="D122" s="257">
        <v>2446.77</v>
      </c>
      <c r="E122" s="258">
        <f t="shared" si="274"/>
        <v>2456.8200000000002</v>
      </c>
      <c r="F122" s="492">
        <f t="shared" si="284"/>
        <v>2454.9799999999996</v>
      </c>
      <c r="G122" s="492">
        <f t="shared" si="285"/>
        <v>2457.2399999999998</v>
      </c>
      <c r="H122" s="86">
        <f t="shared" si="185"/>
        <v>100.33554441161202</v>
      </c>
      <c r="I122" s="86">
        <f t="shared" si="186"/>
        <v>99.9251064384041</v>
      </c>
      <c r="J122" s="86">
        <f t="shared" si="187"/>
        <v>100.0170952694947</v>
      </c>
      <c r="K122" s="257"/>
      <c r="L122" s="259">
        <v>9.01</v>
      </c>
      <c r="M122" s="259">
        <v>9.01</v>
      </c>
      <c r="N122" s="259">
        <v>9.01</v>
      </c>
      <c r="O122" s="260">
        <v>2.46</v>
      </c>
      <c r="P122" s="260">
        <v>2.46</v>
      </c>
      <c r="Q122" s="260">
        <v>2.46</v>
      </c>
      <c r="R122" s="257"/>
      <c r="S122" s="257"/>
      <c r="T122" s="257"/>
      <c r="U122" s="260">
        <v>27.84</v>
      </c>
      <c r="V122" s="260">
        <v>27.84</v>
      </c>
      <c r="W122" s="260">
        <v>27.84</v>
      </c>
      <c r="X122" s="261">
        <v>46.37</v>
      </c>
      <c r="Y122" s="261">
        <v>46.37</v>
      </c>
      <c r="Z122" s="261">
        <v>46.37</v>
      </c>
      <c r="AA122" s="260">
        <v>114.16</v>
      </c>
      <c r="AB122" s="260">
        <v>114.58</v>
      </c>
      <c r="AC122" s="260">
        <v>114.58</v>
      </c>
      <c r="AD122" s="258">
        <v>2256.98</v>
      </c>
      <c r="AE122" s="260">
        <v>2254.7199999999998</v>
      </c>
      <c r="AF122" s="260">
        <v>2256.98</v>
      </c>
      <c r="AG122" s="262"/>
    </row>
    <row r="123" spans="1:33" s="263" customFormat="1" ht="36" customHeight="1" x14ac:dyDescent="0.3">
      <c r="A123" s="255"/>
      <c r="B123" s="256" t="s">
        <v>173</v>
      </c>
      <c r="C123" s="257" t="s">
        <v>81</v>
      </c>
      <c r="D123" s="257">
        <v>199.02</v>
      </c>
      <c r="E123" s="259">
        <f t="shared" si="274"/>
        <v>208.02</v>
      </c>
      <c r="F123" s="493">
        <f t="shared" si="284"/>
        <v>200.35000000000002</v>
      </c>
      <c r="G123" s="493">
        <f t="shared" si="285"/>
        <v>209.35000000000002</v>
      </c>
      <c r="H123" s="86">
        <f t="shared" si="185"/>
        <v>100.66827454527183</v>
      </c>
      <c r="I123" s="86">
        <f t="shared" si="186"/>
        <v>96.312854533217973</v>
      </c>
      <c r="J123" s="86">
        <f t="shared" si="187"/>
        <v>100.63936159984618</v>
      </c>
      <c r="K123" s="257"/>
      <c r="L123" s="259">
        <v>21.32</v>
      </c>
      <c r="M123" s="259">
        <v>23.06</v>
      </c>
      <c r="N123" s="259">
        <v>23.06</v>
      </c>
      <c r="O123" s="260">
        <v>6.44</v>
      </c>
      <c r="P123" s="260">
        <v>6.6700000000000017</v>
      </c>
      <c r="Q123" s="260">
        <v>6.6700000000000017</v>
      </c>
      <c r="R123" s="260">
        <v>8.34</v>
      </c>
      <c r="S123" s="260">
        <v>8.34</v>
      </c>
      <c r="T123" s="260">
        <v>8.34</v>
      </c>
      <c r="U123" s="260">
        <v>0.56999999999999995</v>
      </c>
      <c r="V123" s="260">
        <v>0.56999999999999995</v>
      </c>
      <c r="W123" s="260">
        <v>0.56999999999999995</v>
      </c>
      <c r="X123" s="261">
        <v>22.07</v>
      </c>
      <c r="Y123" s="261">
        <v>22.07</v>
      </c>
      <c r="Z123" s="261">
        <v>22.07</v>
      </c>
      <c r="AA123" s="260">
        <v>101.5</v>
      </c>
      <c r="AB123" s="260">
        <v>100.86000000000001</v>
      </c>
      <c r="AC123" s="260">
        <v>100.86000000000001</v>
      </c>
      <c r="AD123" s="258">
        <v>47.78</v>
      </c>
      <c r="AE123" s="260">
        <v>38.78</v>
      </c>
      <c r="AF123" s="260">
        <v>47.78</v>
      </c>
      <c r="AG123" s="262"/>
    </row>
    <row r="124" spans="1:33" s="263" customFormat="1" ht="36" customHeight="1" x14ac:dyDescent="0.3">
      <c r="A124" s="255"/>
      <c r="B124" s="256" t="s">
        <v>174</v>
      </c>
      <c r="C124" s="257" t="s">
        <v>81</v>
      </c>
      <c r="D124" s="257">
        <v>79.040000000000006</v>
      </c>
      <c r="E124" s="259">
        <f t="shared" si="274"/>
        <v>70.039999999999992</v>
      </c>
      <c r="F124" s="493">
        <f t="shared" si="284"/>
        <v>76.680000000000007</v>
      </c>
      <c r="G124" s="493">
        <f t="shared" si="285"/>
        <v>67.680000000000007</v>
      </c>
      <c r="H124" s="86">
        <f t="shared" si="185"/>
        <v>97.014170040485823</v>
      </c>
      <c r="I124" s="86">
        <f t="shared" si="186"/>
        <v>109.48029697315822</v>
      </c>
      <c r="J124" s="86">
        <f t="shared" si="187"/>
        <v>96.630496858937775</v>
      </c>
      <c r="K124" s="257"/>
      <c r="L124" s="259">
        <v>3.79</v>
      </c>
      <c r="M124" s="259">
        <v>2.0499999999999998</v>
      </c>
      <c r="N124" s="259">
        <v>2.0499999999999998</v>
      </c>
      <c r="O124" s="260">
        <v>3.63</v>
      </c>
      <c r="P124" s="260">
        <v>3.4</v>
      </c>
      <c r="Q124" s="260">
        <v>3.4</v>
      </c>
      <c r="R124" s="260">
        <v>2.0699999999999998</v>
      </c>
      <c r="S124" s="260">
        <v>2.0699999999999998</v>
      </c>
      <c r="T124" s="260">
        <v>2.0699999999999998</v>
      </c>
      <c r="U124" s="260"/>
      <c r="V124" s="260"/>
      <c r="W124" s="260"/>
      <c r="X124" s="261">
        <v>4.3600000000000003</v>
      </c>
      <c r="Y124" s="261">
        <v>4.3600000000000003</v>
      </c>
      <c r="Z124" s="261">
        <v>4.3600000000000003</v>
      </c>
      <c r="AA124" s="260">
        <v>24.7</v>
      </c>
      <c r="AB124" s="260">
        <v>24.310000000000002</v>
      </c>
      <c r="AC124" s="260">
        <v>24.310000000000002</v>
      </c>
      <c r="AD124" s="258">
        <v>31.49</v>
      </c>
      <c r="AE124" s="260">
        <v>40.49</v>
      </c>
      <c r="AF124" s="260">
        <v>31.490000000000002</v>
      </c>
      <c r="AG124" s="262"/>
    </row>
    <row r="125" spans="1:33" s="263" customFormat="1" ht="36" customHeight="1" x14ac:dyDescent="0.3">
      <c r="A125" s="255"/>
      <c r="B125" s="256" t="s">
        <v>175</v>
      </c>
      <c r="C125" s="257" t="s">
        <v>81</v>
      </c>
      <c r="D125" s="257">
        <v>324.69</v>
      </c>
      <c r="E125" s="258">
        <f t="shared" si="274"/>
        <v>1024.23</v>
      </c>
      <c r="F125" s="492">
        <f t="shared" si="284"/>
        <v>1027.1000000000001</v>
      </c>
      <c r="G125" s="492">
        <f t="shared" si="285"/>
        <v>1024.8399999999999</v>
      </c>
      <c r="H125" s="86">
        <f t="shared" si="185"/>
        <v>316.33250177091998</v>
      </c>
      <c r="I125" s="86">
        <f t="shared" si="186"/>
        <v>100.28021049959483</v>
      </c>
      <c r="J125" s="86">
        <f t="shared" si="187"/>
        <v>100.05955693545394</v>
      </c>
      <c r="K125" s="257"/>
      <c r="L125" s="259">
        <v>18.11</v>
      </c>
      <c r="M125" s="259">
        <v>18.11</v>
      </c>
      <c r="N125" s="259">
        <v>18.11</v>
      </c>
      <c r="O125" s="260">
        <v>7.7</v>
      </c>
      <c r="P125" s="260">
        <v>7.6999999999999975</v>
      </c>
      <c r="Q125" s="260">
        <v>7.6999999999999975</v>
      </c>
      <c r="R125" s="260">
        <v>6.18</v>
      </c>
      <c r="S125" s="260">
        <v>6.18</v>
      </c>
      <c r="T125" s="260">
        <v>6.18</v>
      </c>
      <c r="U125" s="260">
        <v>3.47</v>
      </c>
      <c r="V125" s="260">
        <v>3.4699999999999989</v>
      </c>
      <c r="W125" s="260">
        <v>3.4699999999999989</v>
      </c>
      <c r="X125" s="261">
        <v>18.97</v>
      </c>
      <c r="Y125" s="261">
        <v>18.97</v>
      </c>
      <c r="Z125" s="261">
        <v>18.97</v>
      </c>
      <c r="AA125" s="260">
        <v>179.11</v>
      </c>
      <c r="AB125" s="260">
        <v>179.72000000000003</v>
      </c>
      <c r="AC125" s="260">
        <v>179.72000000000003</v>
      </c>
      <c r="AD125" s="258">
        <v>790.69</v>
      </c>
      <c r="AE125" s="260">
        <v>792.95</v>
      </c>
      <c r="AF125" s="260">
        <v>790.68999999999983</v>
      </c>
      <c r="AG125" s="262"/>
    </row>
    <row r="126" spans="1:33" s="243" customFormat="1" ht="45.75" customHeight="1" x14ac:dyDescent="0.3">
      <c r="A126" s="237">
        <v>3</v>
      </c>
      <c r="B126" s="264" t="s">
        <v>176</v>
      </c>
      <c r="C126" s="239" t="s">
        <v>81</v>
      </c>
      <c r="D126" s="239">
        <v>48.62</v>
      </c>
      <c r="E126" s="248">
        <f t="shared" si="274"/>
        <v>48.62</v>
      </c>
      <c r="F126" s="491">
        <f t="shared" si="284"/>
        <v>50.209999999999994</v>
      </c>
      <c r="G126" s="491">
        <f t="shared" si="285"/>
        <v>50.209999999999994</v>
      </c>
      <c r="H126" s="85">
        <f t="shared" si="185"/>
        <v>103.27025915261208</v>
      </c>
      <c r="I126" s="85">
        <f t="shared" si="186"/>
        <v>103.27025915261208</v>
      </c>
      <c r="J126" s="85">
        <f t="shared" si="187"/>
        <v>103.27025915261208</v>
      </c>
      <c r="K126" s="239"/>
      <c r="L126" s="265">
        <v>1.79</v>
      </c>
      <c r="M126" s="265">
        <v>1.79</v>
      </c>
      <c r="N126" s="265">
        <v>1.79</v>
      </c>
      <c r="O126" s="266">
        <v>38.04</v>
      </c>
      <c r="P126" s="266">
        <v>38.04</v>
      </c>
      <c r="Q126" s="266">
        <v>38.04</v>
      </c>
      <c r="R126" s="267">
        <v>2.98</v>
      </c>
      <c r="S126" s="267">
        <v>2.98</v>
      </c>
      <c r="T126" s="267">
        <v>2.98</v>
      </c>
      <c r="U126" s="241"/>
      <c r="V126" s="241"/>
      <c r="W126" s="241"/>
      <c r="X126" s="266">
        <v>0.7</v>
      </c>
      <c r="Y126" s="266">
        <v>0.7</v>
      </c>
      <c r="Z126" s="266">
        <v>0.7</v>
      </c>
      <c r="AA126" s="266">
        <v>3.6</v>
      </c>
      <c r="AB126" s="266">
        <v>5.19</v>
      </c>
      <c r="AC126" s="266">
        <v>5.19</v>
      </c>
      <c r="AD126" s="267">
        <v>1.51</v>
      </c>
      <c r="AE126" s="266">
        <v>1.51</v>
      </c>
      <c r="AF126" s="266">
        <v>1.51</v>
      </c>
    </row>
    <row r="127" spans="1:33" s="243" customFormat="1" ht="45.75" hidden="1" customHeight="1" x14ac:dyDescent="0.3">
      <c r="A127" s="237">
        <v>4</v>
      </c>
      <c r="B127" s="238" t="s">
        <v>177</v>
      </c>
      <c r="C127" s="239" t="s">
        <v>81</v>
      </c>
      <c r="D127" s="239"/>
      <c r="E127" s="244"/>
      <c r="F127" s="490"/>
      <c r="G127" s="490"/>
      <c r="H127" s="86" t="e">
        <f t="shared" si="185"/>
        <v>#DIV/0!</v>
      </c>
      <c r="I127" s="86" t="e">
        <f t="shared" si="186"/>
        <v>#DIV/0!</v>
      </c>
      <c r="J127" s="86" t="e">
        <f t="shared" si="187"/>
        <v>#DIV/0!</v>
      </c>
      <c r="K127" s="240"/>
      <c r="L127" s="241"/>
      <c r="M127" s="241"/>
      <c r="N127" s="241"/>
      <c r="O127" s="268"/>
      <c r="P127" s="268"/>
      <c r="Q127" s="268"/>
      <c r="R127" s="268"/>
      <c r="S127" s="268"/>
      <c r="T127" s="268"/>
      <c r="U127" s="241"/>
      <c r="V127" s="241"/>
      <c r="W127" s="241"/>
      <c r="X127" s="268"/>
      <c r="Y127" s="268"/>
      <c r="Z127" s="268"/>
      <c r="AA127" s="268"/>
      <c r="AB127" s="268"/>
      <c r="AC127" s="268"/>
      <c r="AD127" s="242"/>
      <c r="AE127" s="268"/>
      <c r="AF127" s="268"/>
    </row>
    <row r="128" spans="1:33" s="254" customFormat="1" ht="40.5" hidden="1" customHeight="1" x14ac:dyDescent="0.3">
      <c r="A128" s="249"/>
      <c r="B128" s="250" t="s">
        <v>178</v>
      </c>
      <c r="C128" s="240" t="s">
        <v>81</v>
      </c>
      <c r="D128" s="240"/>
      <c r="E128" s="252"/>
      <c r="F128" s="493"/>
      <c r="G128" s="493"/>
      <c r="H128" s="86" t="e">
        <f t="shared" si="185"/>
        <v>#DIV/0!</v>
      </c>
      <c r="I128" s="86" t="e">
        <f t="shared" si="186"/>
        <v>#DIV/0!</v>
      </c>
      <c r="J128" s="86" t="e">
        <f t="shared" si="187"/>
        <v>#DIV/0!</v>
      </c>
      <c r="K128" s="240"/>
      <c r="L128" s="269"/>
      <c r="M128" s="269"/>
      <c r="N128" s="269"/>
      <c r="O128" s="270"/>
      <c r="P128" s="270"/>
      <c r="Q128" s="270"/>
      <c r="R128" s="270"/>
      <c r="S128" s="270"/>
      <c r="T128" s="270"/>
      <c r="U128" s="269"/>
      <c r="V128" s="269"/>
      <c r="W128" s="269"/>
      <c r="X128" s="270"/>
      <c r="Y128" s="270"/>
      <c r="Z128" s="270"/>
      <c r="AA128" s="270"/>
      <c r="AB128" s="270"/>
      <c r="AC128" s="270"/>
      <c r="AD128" s="271"/>
      <c r="AE128" s="270"/>
      <c r="AF128" s="270"/>
      <c r="AG128" s="253"/>
    </row>
    <row r="129" spans="1:33" s="254" customFormat="1" ht="40.5" hidden="1" customHeight="1" x14ac:dyDescent="0.3">
      <c r="A129" s="249"/>
      <c r="B129" s="250" t="s">
        <v>179</v>
      </c>
      <c r="C129" s="240" t="s">
        <v>81</v>
      </c>
      <c r="D129" s="240"/>
      <c r="E129" s="252"/>
      <c r="F129" s="493"/>
      <c r="G129" s="493"/>
      <c r="H129" s="86" t="e">
        <f t="shared" si="185"/>
        <v>#DIV/0!</v>
      </c>
      <c r="I129" s="86" t="e">
        <f t="shared" si="186"/>
        <v>#DIV/0!</v>
      </c>
      <c r="J129" s="86" t="e">
        <f t="shared" si="187"/>
        <v>#DIV/0!</v>
      </c>
      <c r="K129" s="240"/>
      <c r="L129" s="269"/>
      <c r="M129" s="269"/>
      <c r="N129" s="269"/>
      <c r="O129" s="270"/>
      <c r="P129" s="270"/>
      <c r="Q129" s="270"/>
      <c r="R129" s="270"/>
      <c r="S129" s="270"/>
      <c r="T129" s="270"/>
      <c r="U129" s="269"/>
      <c r="V129" s="269"/>
      <c r="W129" s="269"/>
      <c r="X129" s="270"/>
      <c r="Y129" s="270"/>
      <c r="Z129" s="270"/>
      <c r="AA129" s="270"/>
      <c r="AB129" s="270"/>
      <c r="AC129" s="270"/>
      <c r="AD129" s="271"/>
      <c r="AE129" s="270"/>
      <c r="AF129" s="270"/>
      <c r="AG129" s="253"/>
    </row>
    <row r="130" spans="1:33" s="254" customFormat="1" ht="40.5" hidden="1" customHeight="1" x14ac:dyDescent="0.3">
      <c r="A130" s="249"/>
      <c r="B130" s="250" t="s">
        <v>180</v>
      </c>
      <c r="C130" s="240" t="s">
        <v>81</v>
      </c>
      <c r="D130" s="240"/>
      <c r="E130" s="252"/>
      <c r="F130" s="493"/>
      <c r="G130" s="493"/>
      <c r="H130" s="86" t="e">
        <f t="shared" si="185"/>
        <v>#DIV/0!</v>
      </c>
      <c r="I130" s="86" t="e">
        <f t="shared" si="186"/>
        <v>#DIV/0!</v>
      </c>
      <c r="J130" s="86" t="e">
        <f t="shared" si="187"/>
        <v>#DIV/0!</v>
      </c>
      <c r="K130" s="240"/>
      <c r="L130" s="269"/>
      <c r="M130" s="269"/>
      <c r="N130" s="269"/>
      <c r="O130" s="270"/>
      <c r="P130" s="270"/>
      <c r="Q130" s="270"/>
      <c r="R130" s="270"/>
      <c r="S130" s="270"/>
      <c r="T130" s="270"/>
      <c r="U130" s="269"/>
      <c r="V130" s="269"/>
      <c r="W130" s="269"/>
      <c r="X130" s="270"/>
      <c r="Y130" s="270"/>
      <c r="Z130" s="270"/>
      <c r="AA130" s="270"/>
      <c r="AB130" s="270"/>
      <c r="AC130" s="270"/>
      <c r="AD130" s="271"/>
      <c r="AE130" s="270"/>
      <c r="AF130" s="270"/>
      <c r="AG130" s="253"/>
    </row>
    <row r="131" spans="1:33" s="254" customFormat="1" ht="40.5" hidden="1" customHeight="1" x14ac:dyDescent="0.3">
      <c r="A131" s="249"/>
      <c r="B131" s="250" t="s">
        <v>181</v>
      </c>
      <c r="C131" s="240" t="s">
        <v>81</v>
      </c>
      <c r="D131" s="240"/>
      <c r="E131" s="252"/>
      <c r="F131" s="493"/>
      <c r="G131" s="493"/>
      <c r="H131" s="86" t="e">
        <f t="shared" si="185"/>
        <v>#DIV/0!</v>
      </c>
      <c r="I131" s="86" t="e">
        <f t="shared" si="186"/>
        <v>#DIV/0!</v>
      </c>
      <c r="J131" s="86" t="e">
        <f t="shared" si="187"/>
        <v>#DIV/0!</v>
      </c>
      <c r="K131" s="240"/>
      <c r="L131" s="269"/>
      <c r="M131" s="269"/>
      <c r="N131" s="269"/>
      <c r="O131" s="272"/>
      <c r="P131" s="272"/>
      <c r="Q131" s="272"/>
      <c r="R131" s="272"/>
      <c r="S131" s="272"/>
      <c r="T131" s="272"/>
      <c r="U131" s="269"/>
      <c r="V131" s="269"/>
      <c r="W131" s="269"/>
      <c r="X131" s="272"/>
      <c r="Y131" s="272"/>
      <c r="Z131" s="272"/>
      <c r="AA131" s="272"/>
      <c r="AB131" s="272"/>
      <c r="AC131" s="272"/>
      <c r="AD131" s="271"/>
      <c r="AE131" s="272"/>
      <c r="AF131" s="272"/>
      <c r="AG131" s="253"/>
    </row>
    <row r="132" spans="1:33" s="243" customFormat="1" ht="45.75" customHeight="1" x14ac:dyDescent="0.3">
      <c r="A132" s="237">
        <v>4</v>
      </c>
      <c r="B132" s="264" t="s">
        <v>182</v>
      </c>
      <c r="C132" s="239" t="s">
        <v>81</v>
      </c>
      <c r="D132" s="239">
        <v>2725.37</v>
      </c>
      <c r="E132" s="248">
        <f>+E133+E134</f>
        <v>2733.47</v>
      </c>
      <c r="F132" s="491">
        <f t="shared" ref="F132:G132" si="293">+F133+F134</f>
        <v>2723.9599999999996</v>
      </c>
      <c r="G132" s="491">
        <f t="shared" si="293"/>
        <v>2735.22</v>
      </c>
      <c r="H132" s="85">
        <f t="shared" si="185"/>
        <v>99.948263905451356</v>
      </c>
      <c r="I132" s="85">
        <f t="shared" si="186"/>
        <v>99.652090566203384</v>
      </c>
      <c r="J132" s="85">
        <f t="shared" si="187"/>
        <v>100.06402118918444</v>
      </c>
      <c r="K132" s="239"/>
      <c r="L132" s="248">
        <f>+L133+L134</f>
        <v>30.33</v>
      </c>
      <c r="M132" s="273">
        <f t="shared" ref="M132:N132" si="294">+M133+M134</f>
        <v>32.07</v>
      </c>
      <c r="N132" s="273">
        <f t="shared" si="294"/>
        <v>32.07</v>
      </c>
      <c r="O132" s="273">
        <f>+O133+O134</f>
        <v>18.559999999999999</v>
      </c>
      <c r="P132" s="273">
        <f t="shared" ref="P132:Q132" si="295">+P133+P134</f>
        <v>18.790000000000003</v>
      </c>
      <c r="Q132" s="273">
        <f t="shared" si="295"/>
        <v>18.790000000000003</v>
      </c>
      <c r="R132" s="273">
        <f>+R133+R134</f>
        <v>8.34</v>
      </c>
      <c r="S132" s="248">
        <f t="shared" ref="S132:T132" si="296">+S133+S134</f>
        <v>8.34</v>
      </c>
      <c r="T132" s="248">
        <f t="shared" si="296"/>
        <v>8.34</v>
      </c>
      <c r="U132" s="248">
        <f>+U133+U134</f>
        <v>29.62</v>
      </c>
      <c r="V132" s="248">
        <f t="shared" ref="V132:W132" si="297">+V133+V134</f>
        <v>29.62</v>
      </c>
      <c r="W132" s="248">
        <f t="shared" si="297"/>
        <v>29.62</v>
      </c>
      <c r="X132" s="248">
        <f>+X133+X134</f>
        <v>69.88</v>
      </c>
      <c r="Y132" s="248">
        <f t="shared" ref="Y132:Z132" si="298">+Y133+Y134</f>
        <v>69.88</v>
      </c>
      <c r="Z132" s="248">
        <f t="shared" si="298"/>
        <v>69.88</v>
      </c>
      <c r="AA132" s="248">
        <f>+AA133+AA134</f>
        <v>226.21</v>
      </c>
      <c r="AB132" s="248">
        <f t="shared" ref="AB132:AC132" si="299">+AB133+AB134</f>
        <v>225.99</v>
      </c>
      <c r="AC132" s="248">
        <f t="shared" si="299"/>
        <v>225.99</v>
      </c>
      <c r="AD132" s="248">
        <f>+AD133+AD134</f>
        <v>2350.5300000000002</v>
      </c>
      <c r="AE132" s="248">
        <f t="shared" ref="AE132:AF132" si="300">+AE133+AE134</f>
        <v>2339.27</v>
      </c>
      <c r="AF132" s="248">
        <f t="shared" si="300"/>
        <v>2350.5300000000002</v>
      </c>
    </row>
    <row r="133" spans="1:33" s="254" customFormat="1" ht="39.75" customHeight="1" x14ac:dyDescent="0.3">
      <c r="A133" s="249"/>
      <c r="B133" s="250" t="s">
        <v>183</v>
      </c>
      <c r="C133" s="240" t="s">
        <v>81</v>
      </c>
      <c r="D133" s="240">
        <v>2655.6</v>
      </c>
      <c r="E133" s="251">
        <f>+L133+O133+R133+U133+X133+AA133+AD133</f>
        <v>2673.75</v>
      </c>
      <c r="F133" s="492">
        <f t="shared" ref="F133:G134" si="301">+M133+P133+S133+V133+Y133+AB133+AE133</f>
        <v>2664.24</v>
      </c>
      <c r="G133" s="492">
        <f t="shared" si="301"/>
        <v>2675.5</v>
      </c>
      <c r="H133" s="86">
        <f t="shared" si="185"/>
        <v>100.32535020334387</v>
      </c>
      <c r="I133" s="86">
        <f t="shared" si="186"/>
        <v>99.64431977559606</v>
      </c>
      <c r="J133" s="86">
        <f t="shared" si="187"/>
        <v>100.06545114539504</v>
      </c>
      <c r="K133" s="240"/>
      <c r="L133" s="274">
        <v>30.33</v>
      </c>
      <c r="M133" s="274">
        <v>32.07</v>
      </c>
      <c r="N133" s="274">
        <v>32.07</v>
      </c>
      <c r="O133" s="275">
        <v>17.809999999999999</v>
      </c>
      <c r="P133" s="275">
        <v>18.040000000000003</v>
      </c>
      <c r="Q133" s="275">
        <v>18.040000000000003</v>
      </c>
      <c r="R133" s="275">
        <v>8.34</v>
      </c>
      <c r="S133" s="275">
        <v>8.34</v>
      </c>
      <c r="T133" s="275">
        <v>8.34</v>
      </c>
      <c r="U133" s="240">
        <v>28.41</v>
      </c>
      <c r="V133" s="240">
        <v>28.41</v>
      </c>
      <c r="W133" s="240">
        <v>28.41</v>
      </c>
      <c r="X133" s="276">
        <v>68.44</v>
      </c>
      <c r="Y133" s="276">
        <v>68.44</v>
      </c>
      <c r="Z133" s="276">
        <v>68.44</v>
      </c>
      <c r="AA133" s="240">
        <v>215.66</v>
      </c>
      <c r="AB133" s="240">
        <v>215.44</v>
      </c>
      <c r="AC133" s="240">
        <v>215.44</v>
      </c>
      <c r="AD133" s="277">
        <v>2304.7600000000002</v>
      </c>
      <c r="AE133" s="240">
        <v>2293.5</v>
      </c>
      <c r="AF133" s="240">
        <v>2304.7600000000002</v>
      </c>
      <c r="AG133" s="253"/>
    </row>
    <row r="134" spans="1:33" s="254" customFormat="1" ht="39.75" customHeight="1" x14ac:dyDescent="0.3">
      <c r="A134" s="249"/>
      <c r="B134" s="278" t="s">
        <v>184</v>
      </c>
      <c r="C134" s="240" t="s">
        <v>81</v>
      </c>
      <c r="D134" s="240">
        <v>69.77</v>
      </c>
      <c r="E134" s="251">
        <f>+L134+O134+R134+U134+X134+AA134+AD134</f>
        <v>59.720000000000006</v>
      </c>
      <c r="F134" s="492">
        <f t="shared" si="301"/>
        <v>59.719999999999821</v>
      </c>
      <c r="G134" s="492">
        <f t="shared" si="301"/>
        <v>59.719999999999821</v>
      </c>
      <c r="H134" s="86">
        <f t="shared" si="185"/>
        <v>85.59552816396706</v>
      </c>
      <c r="I134" s="86">
        <f t="shared" si="186"/>
        <v>99.999999999999687</v>
      </c>
      <c r="J134" s="86">
        <f t="shared" si="187"/>
        <v>99.999999999999687</v>
      </c>
      <c r="K134" s="240"/>
      <c r="L134" s="269"/>
      <c r="M134" s="269"/>
      <c r="N134" s="269"/>
      <c r="O134" s="276">
        <v>0.75</v>
      </c>
      <c r="P134" s="276">
        <v>0.75</v>
      </c>
      <c r="Q134" s="276">
        <v>0.75</v>
      </c>
      <c r="R134" s="269"/>
      <c r="S134" s="269"/>
      <c r="T134" s="269"/>
      <c r="U134" s="240">
        <v>1.21</v>
      </c>
      <c r="V134" s="240">
        <v>1.21</v>
      </c>
      <c r="W134" s="240">
        <v>1.21</v>
      </c>
      <c r="X134" s="276">
        <v>1.44</v>
      </c>
      <c r="Y134" s="276">
        <v>1.44</v>
      </c>
      <c r="Z134" s="276">
        <v>1.44</v>
      </c>
      <c r="AA134" s="240">
        <v>10.55</v>
      </c>
      <c r="AB134" s="240">
        <v>10.55</v>
      </c>
      <c r="AC134" s="240">
        <v>10.55</v>
      </c>
      <c r="AD134" s="240">
        <v>45.77</v>
      </c>
      <c r="AE134" s="240">
        <v>45.769999999999818</v>
      </c>
      <c r="AF134" s="240">
        <v>45.769999999999818</v>
      </c>
      <c r="AG134" s="253"/>
    </row>
    <row r="135" spans="1:33" s="97" customFormat="1" ht="45.75" hidden="1" customHeight="1" x14ac:dyDescent="0.3">
      <c r="A135" s="106">
        <v>6</v>
      </c>
      <c r="B135" s="110" t="s">
        <v>185</v>
      </c>
      <c r="C135" s="102" t="s">
        <v>186</v>
      </c>
      <c r="D135" s="102"/>
      <c r="E135" s="15"/>
      <c r="F135" s="405"/>
      <c r="G135" s="405"/>
      <c r="H135" s="86" t="e">
        <f t="shared" si="185"/>
        <v>#DIV/0!</v>
      </c>
      <c r="I135" s="86" t="e">
        <f t="shared" si="186"/>
        <v>#DIV/0!</v>
      </c>
      <c r="J135" s="86" t="e">
        <f t="shared" si="187"/>
        <v>#DIV/0!</v>
      </c>
      <c r="K135" s="1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03"/>
      <c r="AE135" s="125"/>
      <c r="AF135" s="125"/>
    </row>
    <row r="136" spans="1:33" s="97" customFormat="1" ht="45.75" customHeight="1" x14ac:dyDescent="0.3">
      <c r="A136" s="106" t="s">
        <v>187</v>
      </c>
      <c r="B136" s="126" t="s">
        <v>188</v>
      </c>
      <c r="C136" s="102"/>
      <c r="D136" s="102"/>
      <c r="E136" s="15"/>
      <c r="F136" s="405"/>
      <c r="G136" s="405"/>
      <c r="H136" s="86"/>
      <c r="I136" s="86"/>
      <c r="J136" s="86"/>
      <c r="K136" s="15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103"/>
      <c r="AE136" s="91"/>
      <c r="AF136" s="91"/>
    </row>
    <row r="137" spans="1:33" ht="55.5" customHeight="1" x14ac:dyDescent="0.3">
      <c r="A137" s="22"/>
      <c r="B137" s="108" t="s">
        <v>189</v>
      </c>
      <c r="C137" s="15" t="s">
        <v>27</v>
      </c>
      <c r="D137" s="15">
        <v>100</v>
      </c>
      <c r="E137" s="21">
        <v>100</v>
      </c>
      <c r="F137" s="300">
        <v>100</v>
      </c>
      <c r="G137" s="300">
        <v>100</v>
      </c>
      <c r="H137" s="86">
        <f t="shared" si="185"/>
        <v>100</v>
      </c>
      <c r="I137" s="86">
        <f t="shared" si="186"/>
        <v>100</v>
      </c>
      <c r="J137" s="86">
        <f t="shared" si="187"/>
        <v>100</v>
      </c>
      <c r="K137" s="15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105"/>
      <c r="AE137" s="79"/>
      <c r="AF137" s="79"/>
    </row>
    <row r="138" spans="1:33" ht="55.5" customHeight="1" x14ac:dyDescent="0.3">
      <c r="A138" s="22"/>
      <c r="B138" s="108" t="s">
        <v>190</v>
      </c>
      <c r="C138" s="15" t="s">
        <v>27</v>
      </c>
      <c r="D138" s="15">
        <v>100</v>
      </c>
      <c r="E138" s="21">
        <v>100</v>
      </c>
      <c r="F138" s="300">
        <v>100</v>
      </c>
      <c r="G138" s="300">
        <v>100</v>
      </c>
      <c r="H138" s="86">
        <f t="shared" ref="H138:H144" si="302">F138/D138%</f>
        <v>100</v>
      </c>
      <c r="I138" s="86">
        <f t="shared" ref="I138:I144" si="303">F138/E138%</f>
        <v>100</v>
      </c>
      <c r="J138" s="86">
        <f t="shared" ref="J138:J144" si="304">G138/E138%</f>
        <v>100</v>
      </c>
      <c r="K138" s="15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105"/>
      <c r="AE138" s="79"/>
      <c r="AF138" s="79"/>
    </row>
    <row r="139" spans="1:33" ht="45.75" customHeight="1" x14ac:dyDescent="0.3">
      <c r="A139" s="22"/>
      <c r="B139" s="108" t="s">
        <v>191</v>
      </c>
      <c r="C139" s="15" t="s">
        <v>192</v>
      </c>
      <c r="D139" s="15">
        <v>2</v>
      </c>
      <c r="E139" s="21">
        <v>2</v>
      </c>
      <c r="F139" s="300">
        <v>2</v>
      </c>
      <c r="G139" s="300">
        <v>2</v>
      </c>
      <c r="H139" s="86">
        <f t="shared" si="302"/>
        <v>100</v>
      </c>
      <c r="I139" s="86">
        <f t="shared" si="303"/>
        <v>100</v>
      </c>
      <c r="J139" s="86">
        <f t="shared" si="304"/>
        <v>100</v>
      </c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>
        <v>1</v>
      </c>
      <c r="AB139" s="21">
        <v>1</v>
      </c>
      <c r="AC139" s="21">
        <v>1</v>
      </c>
      <c r="AD139" s="21">
        <v>1</v>
      </c>
      <c r="AE139" s="21">
        <v>1</v>
      </c>
      <c r="AF139" s="21">
        <v>1</v>
      </c>
    </row>
    <row r="140" spans="1:33" ht="45.75" customHeight="1" x14ac:dyDescent="0.3">
      <c r="A140" s="22"/>
      <c r="B140" s="108" t="s">
        <v>193</v>
      </c>
      <c r="C140" s="15" t="s">
        <v>192</v>
      </c>
      <c r="D140" s="15"/>
      <c r="E140" s="21">
        <v>1</v>
      </c>
      <c r="F140" s="300"/>
      <c r="G140" s="300"/>
      <c r="H140" s="86"/>
      <c r="I140" s="86">
        <f t="shared" si="303"/>
        <v>0</v>
      </c>
      <c r="J140" s="86">
        <f t="shared" si="304"/>
        <v>0</v>
      </c>
      <c r="K140" s="15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21">
        <v>1</v>
      </c>
      <c r="AB140" s="21"/>
      <c r="AC140" s="21"/>
      <c r="AD140" s="105"/>
      <c r="AE140" s="21"/>
      <c r="AF140" s="21"/>
    </row>
    <row r="141" spans="1:33" ht="45.75" hidden="1" customHeight="1" x14ac:dyDescent="0.3">
      <c r="A141" s="22"/>
      <c r="B141" s="108" t="s">
        <v>194</v>
      </c>
      <c r="C141" s="15" t="s">
        <v>192</v>
      </c>
      <c r="D141" s="15"/>
      <c r="E141" s="79"/>
      <c r="F141" s="299"/>
      <c r="G141" s="299"/>
      <c r="H141" s="86" t="e">
        <f t="shared" si="302"/>
        <v>#DIV/0!</v>
      </c>
      <c r="I141" s="86" t="e">
        <f t="shared" si="303"/>
        <v>#DIV/0!</v>
      </c>
      <c r="J141" s="86" t="e">
        <f t="shared" si="304"/>
        <v>#DIV/0!</v>
      </c>
      <c r="K141" s="15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21"/>
      <c r="AB141" s="21"/>
      <c r="AC141" s="21"/>
      <c r="AD141" s="105"/>
      <c r="AE141" s="21"/>
      <c r="AF141" s="21"/>
    </row>
    <row r="142" spans="1:33" ht="45.75" hidden="1" customHeight="1" x14ac:dyDescent="0.3">
      <c r="A142" s="22"/>
      <c r="B142" s="108" t="s">
        <v>195</v>
      </c>
      <c r="C142" s="15" t="s">
        <v>192</v>
      </c>
      <c r="D142" s="15"/>
      <c r="E142" s="79"/>
      <c r="F142" s="299"/>
      <c r="G142" s="299"/>
      <c r="H142" s="86" t="e">
        <f t="shared" si="302"/>
        <v>#DIV/0!</v>
      </c>
      <c r="I142" s="86" t="e">
        <f t="shared" si="303"/>
        <v>#DIV/0!</v>
      </c>
      <c r="J142" s="86" t="e">
        <f t="shared" si="304"/>
        <v>#DIV/0!</v>
      </c>
      <c r="K142" s="15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21"/>
      <c r="AB142" s="21"/>
      <c r="AC142" s="21"/>
      <c r="AD142" s="105"/>
      <c r="AE142" s="21"/>
      <c r="AF142" s="21"/>
    </row>
    <row r="143" spans="1:33" ht="45.75" hidden="1" customHeight="1" x14ac:dyDescent="0.3">
      <c r="A143" s="22"/>
      <c r="B143" s="108" t="s">
        <v>196</v>
      </c>
      <c r="C143" s="15" t="s">
        <v>192</v>
      </c>
      <c r="D143" s="15"/>
      <c r="E143" s="79"/>
      <c r="F143" s="299"/>
      <c r="G143" s="299"/>
      <c r="H143" s="86" t="e">
        <f t="shared" si="302"/>
        <v>#DIV/0!</v>
      </c>
      <c r="I143" s="86" t="e">
        <f t="shared" si="303"/>
        <v>#DIV/0!</v>
      </c>
      <c r="J143" s="86" t="e">
        <f t="shared" si="304"/>
        <v>#DIV/0!</v>
      </c>
      <c r="K143" s="15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21"/>
      <c r="AB143" s="21"/>
      <c r="AC143" s="21"/>
      <c r="AD143" s="105"/>
      <c r="AE143" s="21"/>
      <c r="AF143" s="21"/>
    </row>
    <row r="144" spans="1:33" ht="45.75" customHeight="1" x14ac:dyDescent="0.3">
      <c r="A144" s="30"/>
      <c r="B144" s="127" t="s">
        <v>197</v>
      </c>
      <c r="C144" s="128" t="s">
        <v>198</v>
      </c>
      <c r="D144" s="128">
        <v>10.5</v>
      </c>
      <c r="E144" s="129">
        <v>18.5</v>
      </c>
      <c r="F144" s="494">
        <f>(AB144+AE144)/2</f>
        <v>12</v>
      </c>
      <c r="G144" s="494">
        <f>(AC144+AF144)/2</f>
        <v>18</v>
      </c>
      <c r="H144" s="479">
        <f t="shared" si="302"/>
        <v>114.28571428571429</v>
      </c>
      <c r="I144" s="479">
        <f t="shared" si="303"/>
        <v>64.86486486486487</v>
      </c>
      <c r="J144" s="479">
        <f t="shared" si="304"/>
        <v>97.297297297297305</v>
      </c>
      <c r="K144" s="130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29">
        <v>19</v>
      </c>
      <c r="AB144" s="29">
        <v>13</v>
      </c>
      <c r="AC144" s="29">
        <v>18</v>
      </c>
      <c r="AD144" s="29">
        <v>18</v>
      </c>
      <c r="AE144" s="29">
        <v>11</v>
      </c>
      <c r="AF144" s="29">
        <v>18</v>
      </c>
    </row>
    <row r="145" spans="1:32" ht="31.5" hidden="1" customHeight="1" x14ac:dyDescent="0.3">
      <c r="A145" s="131"/>
      <c r="B145" s="132" t="s">
        <v>199</v>
      </c>
      <c r="C145" s="133" t="s">
        <v>27</v>
      </c>
      <c r="D145" s="133"/>
      <c r="E145" s="134"/>
      <c r="F145" s="495"/>
      <c r="G145" s="495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5"/>
      <c r="AB145" s="135"/>
      <c r="AC145" s="135"/>
      <c r="AD145" s="135"/>
      <c r="AE145" s="135"/>
      <c r="AF145" s="135"/>
    </row>
    <row r="146" spans="1:32" ht="28.5" hidden="1" customHeight="1" x14ac:dyDescent="0.3">
      <c r="A146" s="520" t="s">
        <v>200</v>
      </c>
      <c r="B146" s="520"/>
      <c r="C146" s="520"/>
      <c r="D146" s="520"/>
      <c r="E146" s="520"/>
      <c r="F146" s="520"/>
      <c r="G146" s="520"/>
      <c r="H146" s="520"/>
      <c r="I146" s="520"/>
      <c r="J146" s="520"/>
      <c r="K146" s="520"/>
      <c r="L146" s="520"/>
      <c r="M146" s="520"/>
      <c r="N146" s="520"/>
      <c r="O146" s="520"/>
      <c r="P146" s="520"/>
      <c r="Q146" s="520"/>
      <c r="R146" s="520"/>
      <c r="S146" s="520"/>
      <c r="T146" s="520"/>
      <c r="U146" s="520"/>
      <c r="V146" s="520"/>
      <c r="W146" s="520"/>
      <c r="X146" s="520"/>
      <c r="Y146" s="136"/>
      <c r="Z146" s="136"/>
    </row>
  </sheetData>
  <mergeCells count="26">
    <mergeCell ref="A1:B1"/>
    <mergeCell ref="E1:K1"/>
    <mergeCell ref="A6:A8"/>
    <mergeCell ref="B6:B8"/>
    <mergeCell ref="C6:C8"/>
    <mergeCell ref="A3:AF3"/>
    <mergeCell ref="A4:AF4"/>
    <mergeCell ref="AD7:AF7"/>
    <mergeCell ref="E6:G6"/>
    <mergeCell ref="H6:J6"/>
    <mergeCell ref="X7:Z7"/>
    <mergeCell ref="AA7:AC7"/>
    <mergeCell ref="D6:D8"/>
    <mergeCell ref="L6:AF6"/>
    <mergeCell ref="K6:K8"/>
    <mergeCell ref="R7:T7"/>
    <mergeCell ref="A146:X146"/>
    <mergeCell ref="E7:E8"/>
    <mergeCell ref="F7:F8"/>
    <mergeCell ref="G7:G8"/>
    <mergeCell ref="H7:H8"/>
    <mergeCell ref="I7:I8"/>
    <mergeCell ref="J7:J8"/>
    <mergeCell ref="L7:N7"/>
    <mergeCell ref="O7:Q7"/>
    <mergeCell ref="U7:W7"/>
  </mergeCells>
  <printOptions horizontalCentered="1"/>
  <pageMargins left="0.39370078740157483" right="0.39370078740157483" top="0.39370078740157483" bottom="0.39370078740157483" header="0.27559055118110237" footer="0.19685039370078741"/>
  <pageSetup paperSize="9" scale="57" orientation="portrait" r:id="rId1"/>
  <headerFooter>
    <oddFooter>Page &amp;P</oddFooter>
    <evenFooter>Page &amp;P</evenFooter>
  </headerFooter>
  <drawing r:id="rId2"/>
</worksheet>
</file>

<file path=xl/worksheets/sheet12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BC36"/>
  <sheetViews>
    <sheetView zoomScale="115" zoomScaleNormal="115" workbookViewId="0">
      <selection activeCell="E8" sqref="E8"/>
    </sheetView>
  </sheetViews>
  <sheetFormatPr defaultColWidth="9.140625" defaultRowHeight="18.75" customHeight="1" x14ac:dyDescent="0.3"/>
  <cols>
    <col min="1" max="1" width="7.5703125" style="24" customWidth="1"/>
    <col min="2" max="2" width="41.28515625" style="26" customWidth="1"/>
    <col min="3" max="3" width="12.42578125" style="26" customWidth="1"/>
    <col min="4" max="5" width="12" style="94" customWidth="1"/>
    <col min="6" max="6" width="13" style="94" customWidth="1"/>
    <col min="7" max="7" width="12" style="94" customWidth="1"/>
    <col min="8" max="8" width="12.85546875" style="94" customWidth="1"/>
    <col min="9" max="9" width="12.28515625" style="309" customWidth="1"/>
    <col min="10" max="10" width="12.28515625" style="24" customWidth="1"/>
    <col min="11" max="11" width="13.85546875" style="24" customWidth="1"/>
    <col min="12" max="14" width="10.140625" style="24" hidden="1" customWidth="1"/>
    <col min="15" max="17" width="10.42578125" style="24" hidden="1" customWidth="1"/>
    <col min="18" max="20" width="9.7109375" style="24" hidden="1" customWidth="1"/>
    <col min="21" max="23" width="10.7109375" style="24" hidden="1" customWidth="1"/>
    <col min="24" max="26" width="9.5703125" style="24" hidden="1" customWidth="1"/>
    <col min="27" max="31" width="10.42578125" style="24" hidden="1" customWidth="1"/>
    <col min="32" max="32" width="11.28515625" style="24" hidden="1" customWidth="1"/>
    <col min="33" max="33" width="0" style="24" hidden="1" customWidth="1"/>
    <col min="34" max="55" width="10.28515625" style="24" customWidth="1"/>
  </cols>
  <sheetData>
    <row r="1" spans="1:32" ht="18.75" customHeight="1" x14ac:dyDescent="0.3">
      <c r="A1" s="533" t="s">
        <v>201</v>
      </c>
      <c r="B1" s="533"/>
    </row>
    <row r="2" spans="1:32" ht="33" customHeight="1" x14ac:dyDescent="0.3">
      <c r="A2" s="534" t="s">
        <v>202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</row>
    <row r="3" spans="1:32" ht="32.25" customHeight="1" x14ac:dyDescent="0.3">
      <c r="A3" s="547" t="s">
        <v>748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</row>
    <row r="4" spans="1:32" ht="18.75" customHeight="1" x14ac:dyDescent="0.3">
      <c r="A4" s="94"/>
      <c r="B4" s="94"/>
      <c r="C4" s="94"/>
    </row>
    <row r="5" spans="1:32" s="33" customFormat="1" ht="36" customHeight="1" x14ac:dyDescent="0.3">
      <c r="A5" s="543" t="s">
        <v>53</v>
      </c>
      <c r="B5" s="543" t="s">
        <v>4</v>
      </c>
      <c r="C5" s="538" t="s">
        <v>54</v>
      </c>
      <c r="D5" s="538" t="s">
        <v>55</v>
      </c>
      <c r="E5" s="546" t="s">
        <v>7</v>
      </c>
      <c r="F5" s="546"/>
      <c r="G5" s="546"/>
      <c r="H5" s="537" t="s">
        <v>8</v>
      </c>
      <c r="I5" s="537"/>
      <c r="J5" s="537"/>
      <c r="K5" s="538" t="s">
        <v>56</v>
      </c>
      <c r="L5" s="537" t="s">
        <v>203</v>
      </c>
      <c r="M5" s="537"/>
      <c r="N5" s="537"/>
      <c r="O5" s="537"/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537"/>
      <c r="AC5" s="537"/>
      <c r="AD5" s="537"/>
      <c r="AE5" s="537"/>
      <c r="AF5" s="537"/>
    </row>
    <row r="6" spans="1:32" s="33" customFormat="1" ht="38.25" customHeight="1" x14ac:dyDescent="0.3">
      <c r="A6" s="544"/>
      <c r="B6" s="544"/>
      <c r="C6" s="542"/>
      <c r="D6" s="542"/>
      <c r="E6" s="538" t="s">
        <v>10</v>
      </c>
      <c r="F6" s="538" t="s">
        <v>11</v>
      </c>
      <c r="G6" s="538" t="s">
        <v>12</v>
      </c>
      <c r="H6" s="523" t="s">
        <v>13</v>
      </c>
      <c r="I6" s="540" t="s">
        <v>14</v>
      </c>
      <c r="J6" s="523" t="s">
        <v>15</v>
      </c>
      <c r="K6" s="542"/>
      <c r="L6" s="535" t="s">
        <v>59</v>
      </c>
      <c r="M6" s="536"/>
      <c r="N6" s="536"/>
      <c r="O6" s="535" t="s">
        <v>60</v>
      </c>
      <c r="P6" s="536"/>
      <c r="Q6" s="536"/>
      <c r="R6" s="535" t="s">
        <v>61</v>
      </c>
      <c r="S6" s="536"/>
      <c r="T6" s="536"/>
      <c r="U6" s="535" t="s">
        <v>62</v>
      </c>
      <c r="V6" s="536"/>
      <c r="W6" s="536"/>
      <c r="X6" s="535" t="s">
        <v>63</v>
      </c>
      <c r="Y6" s="536"/>
      <c r="Z6" s="536"/>
      <c r="AA6" s="535" t="s">
        <v>64</v>
      </c>
      <c r="AB6" s="536"/>
      <c r="AC6" s="536"/>
      <c r="AD6" s="546" t="s">
        <v>65</v>
      </c>
      <c r="AE6" s="546"/>
      <c r="AF6" s="546"/>
    </row>
    <row r="7" spans="1:32" s="33" customFormat="1" ht="115.5" customHeight="1" x14ac:dyDescent="0.3">
      <c r="A7" s="545"/>
      <c r="B7" s="545"/>
      <c r="C7" s="539"/>
      <c r="D7" s="539"/>
      <c r="E7" s="539"/>
      <c r="F7" s="539"/>
      <c r="G7" s="539"/>
      <c r="H7" s="524"/>
      <c r="I7" s="541"/>
      <c r="J7" s="524"/>
      <c r="K7" s="539"/>
      <c r="L7" s="99" t="s">
        <v>66</v>
      </c>
      <c r="M7" s="99" t="s">
        <v>11</v>
      </c>
      <c r="N7" s="99" t="s">
        <v>67</v>
      </c>
      <c r="O7" s="99" t="s">
        <v>66</v>
      </c>
      <c r="P7" s="99" t="s">
        <v>11</v>
      </c>
      <c r="Q7" s="99" t="s">
        <v>67</v>
      </c>
      <c r="R7" s="99" t="s">
        <v>66</v>
      </c>
      <c r="S7" s="99" t="s">
        <v>11</v>
      </c>
      <c r="T7" s="99" t="s">
        <v>67</v>
      </c>
      <c r="U7" s="99" t="s">
        <v>66</v>
      </c>
      <c r="V7" s="99" t="s">
        <v>11</v>
      </c>
      <c r="W7" s="99" t="s">
        <v>67</v>
      </c>
      <c r="X7" s="99" t="s">
        <v>66</v>
      </c>
      <c r="Y7" s="99" t="s">
        <v>11</v>
      </c>
      <c r="Z7" s="99" t="s">
        <v>67</v>
      </c>
      <c r="AA7" s="99" t="s">
        <v>66</v>
      </c>
      <c r="AB7" s="99" t="s">
        <v>11</v>
      </c>
      <c r="AC7" s="99" t="s">
        <v>67</v>
      </c>
      <c r="AD7" s="99" t="s">
        <v>66</v>
      </c>
      <c r="AE7" s="99" t="s">
        <v>11</v>
      </c>
      <c r="AF7" s="99" t="s">
        <v>67</v>
      </c>
    </row>
    <row r="8" spans="1:32" s="33" customFormat="1" ht="48" customHeight="1" x14ac:dyDescent="0.3">
      <c r="A8" s="141" t="s">
        <v>16</v>
      </c>
      <c r="B8" s="93" t="s">
        <v>204</v>
      </c>
      <c r="C8" s="141" t="s">
        <v>21</v>
      </c>
      <c r="D8" s="142">
        <v>258.37819999999999</v>
      </c>
      <c r="E8" s="143">
        <v>633.33699999999999</v>
      </c>
      <c r="F8" s="143">
        <v>476.48999999999995</v>
      </c>
      <c r="G8" s="143">
        <v>659.99</v>
      </c>
      <c r="H8" s="307">
        <f>F8/D8%</f>
        <v>184.41571309034586</v>
      </c>
      <c r="I8" s="310">
        <f>F8/E8%</f>
        <v>75.234827587840286</v>
      </c>
      <c r="J8" s="310">
        <f>G8/E8%</f>
        <v>104.20834405695547</v>
      </c>
      <c r="K8" s="144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</row>
    <row r="9" spans="1:32" s="33" customFormat="1" ht="42.75" customHeight="1" x14ac:dyDescent="0.3">
      <c r="A9" s="141">
        <v>1</v>
      </c>
      <c r="B9" s="146" t="s">
        <v>205</v>
      </c>
      <c r="C9" s="141" t="s">
        <v>21</v>
      </c>
      <c r="D9" s="143">
        <v>258.37819999999999</v>
      </c>
      <c r="E9" s="143">
        <v>633.33699999999999</v>
      </c>
      <c r="F9" s="143">
        <v>476.48999999999995</v>
      </c>
      <c r="G9" s="143">
        <v>659.99</v>
      </c>
      <c r="H9" s="307">
        <f t="shared" ref="H9:H16" si="0">F9/D9%</f>
        <v>184.41571309034586</v>
      </c>
      <c r="I9" s="310">
        <f t="shared" ref="I9:I16" si="1">F9/E9%</f>
        <v>75.234827587840286</v>
      </c>
      <c r="J9" s="310">
        <f t="shared" ref="J9:J16" si="2">G9/E9%</f>
        <v>104.20834405695547</v>
      </c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</row>
    <row r="10" spans="1:32" ht="42.75" customHeight="1" x14ac:dyDescent="0.3">
      <c r="A10" s="147"/>
      <c r="B10" s="148" t="s">
        <v>206</v>
      </c>
      <c r="C10" s="3" t="s">
        <v>21</v>
      </c>
      <c r="D10" s="149">
        <v>37.020960000000002</v>
      </c>
      <c r="E10" s="149">
        <v>74.462400000000002</v>
      </c>
      <c r="F10" s="150">
        <v>61.329999999999927</v>
      </c>
      <c r="G10" s="149">
        <v>78</v>
      </c>
      <c r="H10" s="308">
        <f t="shared" si="0"/>
        <v>165.66291095638775</v>
      </c>
      <c r="I10" s="311">
        <f t="shared" si="1"/>
        <v>82.363716452867379</v>
      </c>
      <c r="J10" s="311">
        <f t="shared" si="2"/>
        <v>104.75085412234898</v>
      </c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</row>
    <row r="11" spans="1:32" ht="42.75" customHeight="1" x14ac:dyDescent="0.3">
      <c r="A11" s="147"/>
      <c r="B11" s="148" t="s">
        <v>207</v>
      </c>
      <c r="C11" s="3" t="s">
        <v>21</v>
      </c>
      <c r="D11" s="150">
        <v>221.35723999999999</v>
      </c>
      <c r="E11" s="150">
        <v>558.87459999999999</v>
      </c>
      <c r="F11" s="204">
        <v>415.16</v>
      </c>
      <c r="G11" s="150">
        <v>581.99</v>
      </c>
      <c r="H11" s="308">
        <f t="shared" si="0"/>
        <v>187.55203127758551</v>
      </c>
      <c r="I11" s="311">
        <f t="shared" si="1"/>
        <v>74.285000606576148</v>
      </c>
      <c r="J11" s="311">
        <f t="shared" si="2"/>
        <v>104.13606200747002</v>
      </c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</row>
    <row r="12" spans="1:32" s="33" customFormat="1" ht="42.75" customHeight="1" x14ac:dyDescent="0.3">
      <c r="A12" s="141">
        <v>2</v>
      </c>
      <c r="B12" s="146" t="s">
        <v>208</v>
      </c>
      <c r="C12" s="141" t="s">
        <v>21</v>
      </c>
      <c r="D12" s="153">
        <v>258.37819999999999</v>
      </c>
      <c r="E12" s="153">
        <v>633.33699999999999</v>
      </c>
      <c r="F12" s="304">
        <v>476.48999999999995</v>
      </c>
      <c r="G12" s="153">
        <v>659.99</v>
      </c>
      <c r="H12" s="307">
        <f t="shared" si="0"/>
        <v>184.41571309034586</v>
      </c>
      <c r="I12" s="310">
        <f t="shared" si="1"/>
        <v>75.234827587840286</v>
      </c>
      <c r="J12" s="310">
        <f t="shared" si="2"/>
        <v>104.20834405695547</v>
      </c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</row>
    <row r="13" spans="1:32" ht="53.25" customHeight="1" x14ac:dyDescent="0.3">
      <c r="A13" s="147"/>
      <c r="B13" s="148" t="s">
        <v>209</v>
      </c>
      <c r="C13" s="3" t="s">
        <v>21</v>
      </c>
      <c r="D13" s="149">
        <v>5.29</v>
      </c>
      <c r="E13" s="154">
        <v>10.925000000000001</v>
      </c>
      <c r="F13" s="154">
        <v>8.4</v>
      </c>
      <c r="G13" s="154">
        <v>11.04</v>
      </c>
      <c r="H13" s="308">
        <f t="shared" si="0"/>
        <v>158.79017013232513</v>
      </c>
      <c r="I13" s="311">
        <f t="shared" si="1"/>
        <v>76.887871853546898</v>
      </c>
      <c r="J13" s="311">
        <f t="shared" si="2"/>
        <v>101.05263157894734</v>
      </c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</row>
    <row r="14" spans="1:32" ht="53.25" customHeight="1" x14ac:dyDescent="0.3">
      <c r="A14" s="147"/>
      <c r="B14" s="148" t="s">
        <v>210</v>
      </c>
      <c r="C14" s="3" t="s">
        <v>21</v>
      </c>
      <c r="D14" s="155">
        <v>179.75139999999999</v>
      </c>
      <c r="E14" s="156">
        <v>399.66</v>
      </c>
      <c r="F14" s="159">
        <v>328.25</v>
      </c>
      <c r="G14" s="156">
        <v>405.75</v>
      </c>
      <c r="H14" s="308">
        <f t="shared" si="0"/>
        <v>182.61332039694824</v>
      </c>
      <c r="I14" s="311">
        <f t="shared" si="1"/>
        <v>82.132312465595746</v>
      </c>
      <c r="J14" s="311">
        <f t="shared" si="2"/>
        <v>101.52379522594204</v>
      </c>
      <c r="K14" s="157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</row>
    <row r="15" spans="1:32" ht="53.25" customHeight="1" x14ac:dyDescent="0.3">
      <c r="A15" s="147"/>
      <c r="B15" s="158" t="s">
        <v>211</v>
      </c>
      <c r="C15" s="3" t="s">
        <v>21</v>
      </c>
      <c r="D15" s="155">
        <v>12.136799999999999</v>
      </c>
      <c r="E15" s="154">
        <v>22.751999999999999</v>
      </c>
      <c r="F15" s="150">
        <v>17.34</v>
      </c>
      <c r="G15" s="154">
        <v>26.2</v>
      </c>
      <c r="H15" s="308">
        <f t="shared" si="0"/>
        <v>142.87126754993079</v>
      </c>
      <c r="I15" s="311">
        <f t="shared" si="1"/>
        <v>76.213080168776372</v>
      </c>
      <c r="J15" s="311">
        <f t="shared" si="2"/>
        <v>115.15471167369901</v>
      </c>
      <c r="K15" s="157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</row>
    <row r="16" spans="1:32" ht="41.25" customHeight="1" x14ac:dyDescent="0.3">
      <c r="A16" s="147"/>
      <c r="B16" s="148" t="s">
        <v>212</v>
      </c>
      <c r="C16" s="3" t="s">
        <v>21</v>
      </c>
      <c r="D16" s="159">
        <v>61.2</v>
      </c>
      <c r="E16" s="159">
        <v>200</v>
      </c>
      <c r="F16" s="149">
        <v>122.5</v>
      </c>
      <c r="G16" s="159">
        <v>217</v>
      </c>
      <c r="H16" s="308">
        <f t="shared" si="0"/>
        <v>200.16339869281046</v>
      </c>
      <c r="I16" s="311">
        <f t="shared" si="1"/>
        <v>61.25</v>
      </c>
      <c r="J16" s="311">
        <f t="shared" si="2"/>
        <v>108.5</v>
      </c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</row>
    <row r="17" spans="1:32" s="33" customFormat="1" ht="44.25" customHeight="1" x14ac:dyDescent="0.3">
      <c r="A17" s="141" t="s">
        <v>24</v>
      </c>
      <c r="B17" s="93" t="s">
        <v>213</v>
      </c>
      <c r="C17" s="141"/>
      <c r="D17" s="145"/>
      <c r="E17" s="141"/>
      <c r="F17" s="141"/>
      <c r="G17" s="141"/>
      <c r="H17" s="312"/>
      <c r="I17" s="59"/>
      <c r="J17" s="59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</row>
    <row r="18" spans="1:32" ht="31.5" customHeight="1" x14ac:dyDescent="0.3">
      <c r="A18" s="3" t="s">
        <v>214</v>
      </c>
      <c r="B18" s="148" t="s">
        <v>215</v>
      </c>
      <c r="C18" s="3" t="s">
        <v>216</v>
      </c>
      <c r="D18" s="150">
        <v>3307.5</v>
      </c>
      <c r="E18" s="150">
        <v>7630</v>
      </c>
      <c r="F18" s="150">
        <f>M18+P18+S18+V18+Y18+AB18+AE18</f>
        <v>5753</v>
      </c>
      <c r="G18" s="150">
        <f>N18+Q18+T18+W18+Z18+AC18+AF18</f>
        <v>7740</v>
      </c>
      <c r="H18" s="308">
        <f t="shared" ref="H18:H33" si="3">F18/D18%</f>
        <v>173.93801965230534</v>
      </c>
      <c r="I18" s="311">
        <f t="shared" ref="I18:I33" si="4">F18/E18%</f>
        <v>75.399737876802106</v>
      </c>
      <c r="J18" s="311">
        <f t="shared" ref="J18:J33" si="5">G18/E18%</f>
        <v>101.44167758846659</v>
      </c>
      <c r="K18" s="160"/>
      <c r="L18" s="151"/>
      <c r="M18" s="151"/>
      <c r="N18" s="151"/>
      <c r="O18" s="151">
        <v>3000</v>
      </c>
      <c r="P18" s="306">
        <v>2256</v>
      </c>
      <c r="Q18" s="306">
        <v>3100</v>
      </c>
      <c r="R18" s="151">
        <v>240</v>
      </c>
      <c r="S18" s="306">
        <v>182</v>
      </c>
      <c r="T18" s="306">
        <v>250</v>
      </c>
      <c r="U18" s="151">
        <v>2200</v>
      </c>
      <c r="V18" s="306">
        <v>1650</v>
      </c>
      <c r="W18" s="306">
        <v>2200</v>
      </c>
      <c r="X18" s="151">
        <v>700</v>
      </c>
      <c r="Y18" s="306">
        <v>535</v>
      </c>
      <c r="Z18" s="306">
        <v>700</v>
      </c>
      <c r="AA18" s="151">
        <v>1450</v>
      </c>
      <c r="AB18" s="306">
        <v>1100</v>
      </c>
      <c r="AC18" s="306">
        <v>1450</v>
      </c>
      <c r="AD18" s="151">
        <v>40</v>
      </c>
      <c r="AE18" s="306">
        <v>30</v>
      </c>
      <c r="AF18" s="306">
        <v>40</v>
      </c>
    </row>
    <row r="19" spans="1:32" ht="31.5" customHeight="1" x14ac:dyDescent="0.3">
      <c r="A19" s="3" t="s">
        <v>214</v>
      </c>
      <c r="B19" s="148" t="s">
        <v>217</v>
      </c>
      <c r="C19" s="3" t="s">
        <v>218</v>
      </c>
      <c r="D19" s="150">
        <v>23</v>
      </c>
      <c r="E19" s="149">
        <v>47.5</v>
      </c>
      <c r="F19" s="150">
        <f t="shared" ref="F19:F33" si="6">M19+P19+S19+V19+Y19+AB19+AE19</f>
        <v>35</v>
      </c>
      <c r="G19" s="150">
        <f t="shared" ref="G19:G33" si="7">N19+Q19+T19+W19+Z19+AC19+AF19</f>
        <v>47.8</v>
      </c>
      <c r="H19" s="308">
        <f t="shared" si="3"/>
        <v>152.17391304347825</v>
      </c>
      <c r="I19" s="311">
        <f t="shared" si="4"/>
        <v>73.684210526315795</v>
      </c>
      <c r="J19" s="311">
        <f t="shared" si="5"/>
        <v>100.63157894736842</v>
      </c>
      <c r="K19" s="161"/>
      <c r="L19" s="151"/>
      <c r="M19" s="151"/>
      <c r="N19" s="151"/>
      <c r="O19" s="151"/>
      <c r="P19" s="306"/>
      <c r="Q19" s="306"/>
      <c r="R19" s="151"/>
      <c r="S19" s="306"/>
      <c r="T19" s="306"/>
      <c r="U19" s="151"/>
      <c r="V19" s="306"/>
      <c r="W19" s="306"/>
      <c r="X19" s="151"/>
      <c r="Y19" s="306"/>
      <c r="Z19" s="306"/>
      <c r="AA19" s="151"/>
      <c r="AB19" s="306"/>
      <c r="AC19" s="306"/>
      <c r="AD19" s="151">
        <v>47.5</v>
      </c>
      <c r="AE19" s="151">
        <v>35</v>
      </c>
      <c r="AF19" s="151">
        <v>47.8</v>
      </c>
    </row>
    <row r="20" spans="1:32" ht="31.5" hidden="1" customHeight="1" x14ac:dyDescent="0.3">
      <c r="A20" s="3" t="s">
        <v>214</v>
      </c>
      <c r="B20" s="148" t="s">
        <v>219</v>
      </c>
      <c r="C20" s="3" t="s">
        <v>220</v>
      </c>
      <c r="D20" s="150">
        <v>508</v>
      </c>
      <c r="E20" s="150">
        <v>1080</v>
      </c>
      <c r="F20" s="150">
        <f t="shared" si="6"/>
        <v>0</v>
      </c>
      <c r="G20" s="150">
        <f t="shared" si="7"/>
        <v>0</v>
      </c>
      <c r="H20" s="308">
        <f t="shared" si="3"/>
        <v>0</v>
      </c>
      <c r="I20" s="311">
        <f t="shared" si="4"/>
        <v>0</v>
      </c>
      <c r="J20" s="311">
        <f t="shared" si="5"/>
        <v>0</v>
      </c>
      <c r="K20" s="162"/>
      <c r="L20" s="151">
        <v>240</v>
      </c>
      <c r="M20" s="151"/>
      <c r="N20" s="151"/>
      <c r="O20" s="151">
        <v>235</v>
      </c>
      <c r="P20" s="306"/>
      <c r="Q20" s="306"/>
      <c r="R20" s="151">
        <v>112</v>
      </c>
      <c r="S20" s="306"/>
      <c r="T20" s="306"/>
      <c r="U20" s="151">
        <v>100</v>
      </c>
      <c r="V20" s="306"/>
      <c r="W20" s="306"/>
      <c r="X20" s="151">
        <v>185</v>
      </c>
      <c r="Y20" s="306"/>
      <c r="Z20" s="306"/>
      <c r="AA20" s="151">
        <v>140</v>
      </c>
      <c r="AB20" s="306"/>
      <c r="AC20" s="306"/>
      <c r="AD20" s="151">
        <v>68</v>
      </c>
      <c r="AE20" s="306"/>
      <c r="AF20" s="306"/>
    </row>
    <row r="21" spans="1:32" ht="31.5" hidden="1" customHeight="1" x14ac:dyDescent="0.3">
      <c r="A21" s="3" t="s">
        <v>214</v>
      </c>
      <c r="B21" s="148" t="s">
        <v>221</v>
      </c>
      <c r="C21" s="3" t="s">
        <v>222</v>
      </c>
      <c r="D21" s="150">
        <v>14.5</v>
      </c>
      <c r="E21" s="149">
        <v>32.9</v>
      </c>
      <c r="F21" s="150">
        <f t="shared" si="6"/>
        <v>0</v>
      </c>
      <c r="G21" s="150">
        <f t="shared" si="7"/>
        <v>0</v>
      </c>
      <c r="H21" s="308">
        <f t="shared" si="3"/>
        <v>0</v>
      </c>
      <c r="I21" s="311">
        <f t="shared" si="4"/>
        <v>0</v>
      </c>
      <c r="J21" s="311">
        <f t="shared" si="5"/>
        <v>0</v>
      </c>
      <c r="K21" s="162"/>
      <c r="L21" s="151">
        <v>9.1999999999999993</v>
      </c>
      <c r="M21" s="151"/>
      <c r="N21" s="151"/>
      <c r="O21" s="151">
        <v>9.1</v>
      </c>
      <c r="P21" s="306"/>
      <c r="Q21" s="306"/>
      <c r="R21" s="151">
        <v>2.1</v>
      </c>
      <c r="S21" s="306"/>
      <c r="T21" s="306"/>
      <c r="U21" s="151">
        <v>4</v>
      </c>
      <c r="V21" s="306"/>
      <c r="W21" s="306"/>
      <c r="X21" s="151">
        <v>3.2</v>
      </c>
      <c r="Y21" s="306"/>
      <c r="Z21" s="306"/>
      <c r="AA21" s="151">
        <v>3.2</v>
      </c>
      <c r="AB21" s="306"/>
      <c r="AC21" s="306"/>
      <c r="AD21" s="151">
        <v>2.1</v>
      </c>
      <c r="AE21" s="306"/>
      <c r="AF21" s="306"/>
    </row>
    <row r="22" spans="1:32" ht="36.75" hidden="1" customHeight="1" x14ac:dyDescent="0.3">
      <c r="A22" s="3" t="s">
        <v>214</v>
      </c>
      <c r="B22" s="148" t="s">
        <v>223</v>
      </c>
      <c r="C22" s="3" t="s">
        <v>224</v>
      </c>
      <c r="D22" s="150"/>
      <c r="E22" s="150"/>
      <c r="F22" s="150">
        <f t="shared" si="6"/>
        <v>0</v>
      </c>
      <c r="G22" s="150">
        <f t="shared" si="7"/>
        <v>0</v>
      </c>
      <c r="H22" s="308" t="e">
        <f t="shared" si="3"/>
        <v>#DIV/0!</v>
      </c>
      <c r="I22" s="311" t="e">
        <f t="shared" si="4"/>
        <v>#DIV/0!</v>
      </c>
      <c r="J22" s="311" t="e">
        <f t="shared" si="5"/>
        <v>#DIV/0!</v>
      </c>
      <c r="K22" s="162"/>
      <c r="L22" s="151">
        <v>520</v>
      </c>
      <c r="M22" s="151"/>
      <c r="N22" s="151"/>
      <c r="O22" s="151">
        <v>120</v>
      </c>
      <c r="P22" s="306"/>
      <c r="Q22" s="306"/>
      <c r="R22" s="151"/>
      <c r="S22" s="306"/>
      <c r="T22" s="306"/>
      <c r="U22" s="151"/>
      <c r="V22" s="306"/>
      <c r="W22" s="306"/>
      <c r="X22" s="151">
        <v>150</v>
      </c>
      <c r="Y22" s="306"/>
      <c r="Z22" s="306"/>
      <c r="AA22" s="151"/>
      <c r="AB22" s="306"/>
      <c r="AC22" s="306"/>
      <c r="AD22" s="151"/>
      <c r="AE22" s="306"/>
      <c r="AF22" s="306"/>
    </row>
    <row r="23" spans="1:32" ht="32.25" hidden="1" customHeight="1" x14ac:dyDescent="0.3">
      <c r="A23" s="3" t="s">
        <v>214</v>
      </c>
      <c r="B23" s="148" t="s">
        <v>225</v>
      </c>
      <c r="C23" s="3" t="s">
        <v>226</v>
      </c>
      <c r="D23" s="150">
        <v>6270</v>
      </c>
      <c r="E23" s="150">
        <v>14150</v>
      </c>
      <c r="F23" s="150">
        <f t="shared" si="6"/>
        <v>0</v>
      </c>
      <c r="G23" s="150">
        <f t="shared" si="7"/>
        <v>0</v>
      </c>
      <c r="H23" s="308">
        <f t="shared" si="3"/>
        <v>0</v>
      </c>
      <c r="I23" s="311">
        <f t="shared" si="4"/>
        <v>0</v>
      </c>
      <c r="J23" s="311">
        <f t="shared" si="5"/>
        <v>0</v>
      </c>
      <c r="K23" s="162"/>
      <c r="L23" s="151">
        <v>3850</v>
      </c>
      <c r="M23" s="151"/>
      <c r="N23" s="151"/>
      <c r="O23" s="151">
        <v>3400</v>
      </c>
      <c r="P23" s="306"/>
      <c r="Q23" s="306"/>
      <c r="R23" s="151">
        <v>3000</v>
      </c>
      <c r="S23" s="306"/>
      <c r="T23" s="306"/>
      <c r="U23" s="151">
        <v>1000</v>
      </c>
      <c r="V23" s="306"/>
      <c r="W23" s="306"/>
      <c r="X23" s="151">
        <v>1900</v>
      </c>
      <c r="Y23" s="306"/>
      <c r="Z23" s="306"/>
      <c r="AA23" s="151">
        <v>1000</v>
      </c>
      <c r="AB23" s="306"/>
      <c r="AC23" s="306"/>
      <c r="AD23" s="151"/>
      <c r="AE23" s="306"/>
      <c r="AF23" s="306"/>
    </row>
    <row r="24" spans="1:32" ht="32.25" hidden="1" customHeight="1" x14ac:dyDescent="0.3">
      <c r="A24" s="3" t="s">
        <v>214</v>
      </c>
      <c r="B24" s="148" t="s">
        <v>227</v>
      </c>
      <c r="C24" s="3" t="s">
        <v>226</v>
      </c>
      <c r="D24" s="150">
        <v>6125</v>
      </c>
      <c r="E24" s="150">
        <v>13910</v>
      </c>
      <c r="F24" s="150">
        <f t="shared" si="6"/>
        <v>0</v>
      </c>
      <c r="G24" s="150">
        <f t="shared" si="7"/>
        <v>0</v>
      </c>
      <c r="H24" s="308">
        <f t="shared" si="3"/>
        <v>0</v>
      </c>
      <c r="I24" s="311">
        <f t="shared" si="4"/>
        <v>0</v>
      </c>
      <c r="J24" s="311">
        <f t="shared" si="5"/>
        <v>0</v>
      </c>
      <c r="K24" s="162"/>
      <c r="L24" s="151">
        <v>3850</v>
      </c>
      <c r="M24" s="151"/>
      <c r="N24" s="151"/>
      <c r="O24" s="151">
        <v>3300</v>
      </c>
      <c r="P24" s="306"/>
      <c r="Q24" s="306"/>
      <c r="R24" s="151">
        <v>2700</v>
      </c>
      <c r="S24" s="306"/>
      <c r="T24" s="306"/>
      <c r="U24" s="151">
        <v>960</v>
      </c>
      <c r="V24" s="306"/>
      <c r="W24" s="306"/>
      <c r="X24" s="151">
        <v>2100</v>
      </c>
      <c r="Y24" s="306"/>
      <c r="Z24" s="306"/>
      <c r="AA24" s="151">
        <v>1000</v>
      </c>
      <c r="AB24" s="306"/>
      <c r="AC24" s="306"/>
      <c r="AD24" s="151"/>
      <c r="AE24" s="306"/>
      <c r="AF24" s="306"/>
    </row>
    <row r="25" spans="1:32" ht="32.25" hidden="1" customHeight="1" x14ac:dyDescent="0.3">
      <c r="A25" s="3" t="s">
        <v>214</v>
      </c>
      <c r="B25" s="148" t="s">
        <v>228</v>
      </c>
      <c r="C25" s="3" t="s">
        <v>226</v>
      </c>
      <c r="D25" s="150">
        <v>9400</v>
      </c>
      <c r="E25" s="150">
        <v>21600</v>
      </c>
      <c r="F25" s="150">
        <f t="shared" si="6"/>
        <v>0</v>
      </c>
      <c r="G25" s="150">
        <f t="shared" si="7"/>
        <v>0</v>
      </c>
      <c r="H25" s="308">
        <f t="shared" si="3"/>
        <v>0</v>
      </c>
      <c r="I25" s="311">
        <f t="shared" si="4"/>
        <v>0</v>
      </c>
      <c r="J25" s="311">
        <f t="shared" si="5"/>
        <v>0</v>
      </c>
      <c r="K25" s="162"/>
      <c r="L25" s="151"/>
      <c r="M25" s="151"/>
      <c r="N25" s="151"/>
      <c r="O25" s="151"/>
      <c r="P25" s="306"/>
      <c r="Q25" s="306"/>
      <c r="R25" s="151"/>
      <c r="S25" s="306"/>
      <c r="T25" s="306"/>
      <c r="U25" s="151"/>
      <c r="V25" s="306"/>
      <c r="W25" s="306"/>
      <c r="X25" s="151">
        <v>6300</v>
      </c>
      <c r="Y25" s="306"/>
      <c r="Z25" s="306"/>
      <c r="AA25" s="151">
        <v>8000</v>
      </c>
      <c r="AB25" s="306"/>
      <c r="AC25" s="306"/>
      <c r="AD25" s="151">
        <v>7300</v>
      </c>
      <c r="AE25" s="306"/>
      <c r="AF25" s="306"/>
    </row>
    <row r="26" spans="1:32" ht="32.25" hidden="1" customHeight="1" x14ac:dyDescent="0.3">
      <c r="A26" s="3" t="s">
        <v>214</v>
      </c>
      <c r="B26" s="148" t="s">
        <v>229</v>
      </c>
      <c r="C26" s="3" t="s">
        <v>230</v>
      </c>
      <c r="D26" s="150">
        <v>5700</v>
      </c>
      <c r="E26" s="150">
        <v>13600</v>
      </c>
      <c r="F26" s="150">
        <f t="shared" si="6"/>
        <v>0</v>
      </c>
      <c r="G26" s="150">
        <f t="shared" si="7"/>
        <v>0</v>
      </c>
      <c r="H26" s="308">
        <f t="shared" si="3"/>
        <v>0</v>
      </c>
      <c r="I26" s="311">
        <f t="shared" si="4"/>
        <v>0</v>
      </c>
      <c r="J26" s="311">
        <f t="shared" si="5"/>
        <v>0</v>
      </c>
      <c r="K26" s="162"/>
      <c r="L26" s="151"/>
      <c r="M26" s="151"/>
      <c r="N26" s="151"/>
      <c r="O26" s="151"/>
      <c r="P26" s="306"/>
      <c r="Q26" s="306"/>
      <c r="R26" s="151"/>
      <c r="S26" s="306"/>
      <c r="T26" s="306"/>
      <c r="U26" s="151"/>
      <c r="V26" s="306"/>
      <c r="W26" s="306"/>
      <c r="X26" s="151"/>
      <c r="Y26" s="306"/>
      <c r="Z26" s="306"/>
      <c r="AA26" s="151"/>
      <c r="AB26" s="306"/>
      <c r="AC26" s="306"/>
      <c r="AD26" s="151">
        <v>13600</v>
      </c>
      <c r="AE26" s="306"/>
      <c r="AF26" s="306"/>
    </row>
    <row r="27" spans="1:32" ht="32.25" hidden="1" customHeight="1" x14ac:dyDescent="0.3">
      <c r="A27" s="3" t="s">
        <v>214</v>
      </c>
      <c r="B27" s="148" t="s">
        <v>231</v>
      </c>
      <c r="C27" s="3" t="s">
        <v>232</v>
      </c>
      <c r="D27" s="150">
        <v>2700</v>
      </c>
      <c r="E27" s="150">
        <v>5400</v>
      </c>
      <c r="F27" s="150">
        <f t="shared" si="6"/>
        <v>0</v>
      </c>
      <c r="G27" s="150">
        <f t="shared" si="7"/>
        <v>0</v>
      </c>
      <c r="H27" s="308">
        <f t="shared" si="3"/>
        <v>0</v>
      </c>
      <c r="I27" s="311">
        <f t="shared" si="4"/>
        <v>0</v>
      </c>
      <c r="J27" s="311">
        <f t="shared" si="5"/>
        <v>0</v>
      </c>
      <c r="K27" s="162"/>
      <c r="L27" s="151"/>
      <c r="M27" s="151"/>
      <c r="N27" s="151"/>
      <c r="O27" s="151"/>
      <c r="P27" s="306"/>
      <c r="Q27" s="306"/>
      <c r="R27" s="151"/>
      <c r="S27" s="306"/>
      <c r="T27" s="306"/>
      <c r="U27" s="151"/>
      <c r="V27" s="306"/>
      <c r="W27" s="306"/>
      <c r="X27" s="151"/>
      <c r="Y27" s="306"/>
      <c r="Z27" s="306"/>
      <c r="AA27" s="151"/>
      <c r="AB27" s="306"/>
      <c r="AC27" s="306"/>
      <c r="AD27" s="151">
        <v>5400</v>
      </c>
      <c r="AE27" s="306"/>
      <c r="AF27" s="306"/>
    </row>
    <row r="28" spans="1:32" s="26" customFormat="1" ht="32.25" customHeight="1" x14ac:dyDescent="0.25">
      <c r="A28" s="3" t="s">
        <v>214</v>
      </c>
      <c r="B28" s="148" t="s">
        <v>233</v>
      </c>
      <c r="C28" s="3" t="s">
        <v>89</v>
      </c>
      <c r="D28" s="150">
        <v>1410.8</v>
      </c>
      <c r="E28" s="150">
        <v>3026</v>
      </c>
      <c r="F28" s="150">
        <f t="shared" si="6"/>
        <v>2417.5</v>
      </c>
      <c r="G28" s="150">
        <f t="shared" si="7"/>
        <v>3030.5</v>
      </c>
      <c r="H28" s="308">
        <f t="shared" si="3"/>
        <v>171.35667706265949</v>
      </c>
      <c r="I28" s="311">
        <f t="shared" si="4"/>
        <v>79.890945142101785</v>
      </c>
      <c r="J28" s="311">
        <f t="shared" si="5"/>
        <v>100.1487111698612</v>
      </c>
      <c r="K28" s="160"/>
      <c r="L28" s="151">
        <v>8</v>
      </c>
      <c r="M28" s="305">
        <v>5.5</v>
      </c>
      <c r="N28" s="305">
        <v>8.5</v>
      </c>
      <c r="O28" s="151">
        <v>2320</v>
      </c>
      <c r="P28" s="306">
        <v>1900</v>
      </c>
      <c r="Q28" s="306">
        <v>2322</v>
      </c>
      <c r="R28" s="151">
        <v>0</v>
      </c>
      <c r="S28" s="306"/>
      <c r="T28" s="306"/>
      <c r="U28" s="151">
        <v>55</v>
      </c>
      <c r="V28" s="306">
        <v>40</v>
      </c>
      <c r="W28" s="306">
        <v>55</v>
      </c>
      <c r="X28" s="151">
        <v>68</v>
      </c>
      <c r="Y28" s="306">
        <v>52</v>
      </c>
      <c r="Z28" s="306">
        <v>70</v>
      </c>
      <c r="AA28" s="151"/>
      <c r="AB28" s="306"/>
      <c r="AC28" s="306"/>
      <c r="AD28" s="151">
        <v>575</v>
      </c>
      <c r="AE28" s="306">
        <v>420</v>
      </c>
      <c r="AF28" s="306">
        <v>575</v>
      </c>
    </row>
    <row r="29" spans="1:32" ht="32.25" customHeight="1" x14ac:dyDescent="0.3">
      <c r="A29" s="3" t="s">
        <v>214</v>
      </c>
      <c r="B29" s="148" t="s">
        <v>234</v>
      </c>
      <c r="C29" s="3" t="s">
        <v>89</v>
      </c>
      <c r="D29" s="150">
        <v>2300</v>
      </c>
      <c r="E29" s="150">
        <v>6000</v>
      </c>
      <c r="F29" s="150">
        <f t="shared" si="6"/>
        <v>3900</v>
      </c>
      <c r="G29" s="150">
        <f t="shared" si="7"/>
        <v>6200</v>
      </c>
      <c r="H29" s="308">
        <f t="shared" si="3"/>
        <v>169.56521739130434</v>
      </c>
      <c r="I29" s="311">
        <f t="shared" si="4"/>
        <v>65</v>
      </c>
      <c r="J29" s="311">
        <f t="shared" si="5"/>
        <v>103.33333333333333</v>
      </c>
      <c r="K29" s="162"/>
      <c r="L29" s="151"/>
      <c r="M29" s="306"/>
      <c r="N29" s="306"/>
      <c r="O29" s="151"/>
      <c r="P29" s="306"/>
      <c r="Q29" s="306"/>
      <c r="R29" s="151"/>
      <c r="S29" s="306"/>
      <c r="T29" s="306"/>
      <c r="U29" s="151"/>
      <c r="V29" s="306"/>
      <c r="W29" s="306"/>
      <c r="X29" s="151"/>
      <c r="Y29" s="306"/>
      <c r="Z29" s="306"/>
      <c r="AA29" s="151">
        <v>6000</v>
      </c>
      <c r="AB29" s="306">
        <v>3900</v>
      </c>
      <c r="AC29" s="306">
        <v>6200</v>
      </c>
      <c r="AD29" s="151"/>
      <c r="AE29" s="306"/>
      <c r="AF29" s="306"/>
    </row>
    <row r="30" spans="1:32" ht="32.25" hidden="1" customHeight="1" x14ac:dyDescent="0.3">
      <c r="A30" s="147" t="s">
        <v>214</v>
      </c>
      <c r="B30" s="148" t="s">
        <v>235</v>
      </c>
      <c r="C30" s="3" t="s">
        <v>89</v>
      </c>
      <c r="D30" s="150">
        <v>308</v>
      </c>
      <c r="E30" s="150">
        <v>691</v>
      </c>
      <c r="F30" s="150">
        <f t="shared" si="6"/>
        <v>0</v>
      </c>
      <c r="G30" s="150">
        <f t="shared" si="7"/>
        <v>0</v>
      </c>
      <c r="H30" s="308">
        <f t="shared" si="3"/>
        <v>0</v>
      </c>
      <c r="I30" s="311">
        <f t="shared" si="4"/>
        <v>0</v>
      </c>
      <c r="J30" s="311">
        <f t="shared" si="5"/>
        <v>0</v>
      </c>
      <c r="K30" s="162"/>
      <c r="L30" s="151">
        <v>250</v>
      </c>
      <c r="M30" s="306"/>
      <c r="N30" s="306"/>
      <c r="O30" s="151"/>
      <c r="P30" s="306"/>
      <c r="Q30" s="306"/>
      <c r="R30" s="151"/>
      <c r="S30" s="306"/>
      <c r="T30" s="306"/>
      <c r="U30" s="151">
        <v>38</v>
      </c>
      <c r="V30" s="306"/>
      <c r="W30" s="306"/>
      <c r="X30" s="151">
        <v>183</v>
      </c>
      <c r="Y30" s="306"/>
      <c r="Z30" s="306"/>
      <c r="AA30" s="151">
        <v>220</v>
      </c>
      <c r="AB30" s="306"/>
      <c r="AC30" s="306"/>
      <c r="AD30" s="151"/>
      <c r="AE30" s="306"/>
      <c r="AF30" s="306"/>
    </row>
    <row r="31" spans="1:32" ht="32.25" customHeight="1" x14ac:dyDescent="0.3">
      <c r="A31" s="147" t="s">
        <v>214</v>
      </c>
      <c r="B31" s="148" t="s">
        <v>236</v>
      </c>
      <c r="C31" s="3" t="s">
        <v>237</v>
      </c>
      <c r="D31" s="150">
        <v>155</v>
      </c>
      <c r="E31" s="150">
        <v>378</v>
      </c>
      <c r="F31" s="150">
        <f t="shared" si="6"/>
        <v>270</v>
      </c>
      <c r="G31" s="150">
        <f t="shared" si="7"/>
        <v>384</v>
      </c>
      <c r="H31" s="308">
        <f t="shared" si="3"/>
        <v>174.19354838709677</v>
      </c>
      <c r="I31" s="311">
        <f t="shared" si="4"/>
        <v>71.428571428571431</v>
      </c>
      <c r="J31" s="311">
        <f t="shared" si="5"/>
        <v>101.5873015873016</v>
      </c>
      <c r="K31" s="162"/>
      <c r="L31" s="151">
        <v>56</v>
      </c>
      <c r="M31" s="306">
        <v>41</v>
      </c>
      <c r="N31" s="306">
        <v>57</v>
      </c>
      <c r="O31" s="151">
        <v>50</v>
      </c>
      <c r="P31" s="306">
        <v>36</v>
      </c>
      <c r="Q31" s="306">
        <v>51</v>
      </c>
      <c r="R31" s="151">
        <v>65</v>
      </c>
      <c r="S31" s="306">
        <v>42</v>
      </c>
      <c r="T31" s="306">
        <v>65</v>
      </c>
      <c r="U31" s="151">
        <v>30</v>
      </c>
      <c r="V31" s="306">
        <v>20</v>
      </c>
      <c r="W31" s="306">
        <v>32</v>
      </c>
      <c r="X31" s="151">
        <v>31</v>
      </c>
      <c r="Y31" s="306">
        <v>20</v>
      </c>
      <c r="Z31" s="306">
        <v>32</v>
      </c>
      <c r="AA31" s="151">
        <v>46</v>
      </c>
      <c r="AB31" s="306">
        <v>35</v>
      </c>
      <c r="AC31" s="306">
        <v>47</v>
      </c>
      <c r="AD31" s="151">
        <v>100</v>
      </c>
      <c r="AE31" s="306">
        <v>76</v>
      </c>
      <c r="AF31" s="306">
        <v>100</v>
      </c>
    </row>
    <row r="32" spans="1:32" ht="32.25" customHeight="1" x14ac:dyDescent="0.3">
      <c r="A32" s="147" t="s">
        <v>214</v>
      </c>
      <c r="B32" s="148" t="s">
        <v>238</v>
      </c>
      <c r="C32" s="3" t="s">
        <v>218</v>
      </c>
      <c r="D32" s="150">
        <v>1556</v>
      </c>
      <c r="E32" s="150">
        <v>3160</v>
      </c>
      <c r="F32" s="150">
        <f t="shared" si="6"/>
        <v>2373</v>
      </c>
      <c r="G32" s="150">
        <f t="shared" si="7"/>
        <v>3222</v>
      </c>
      <c r="H32" s="308">
        <f t="shared" si="3"/>
        <v>152.5064267352185</v>
      </c>
      <c r="I32" s="311">
        <f t="shared" si="4"/>
        <v>75.094936708860757</v>
      </c>
      <c r="J32" s="311">
        <f t="shared" si="5"/>
        <v>101.96202531645569</v>
      </c>
      <c r="K32" s="163"/>
      <c r="L32" s="151"/>
      <c r="M32" s="306"/>
      <c r="N32" s="306"/>
      <c r="O32" s="151"/>
      <c r="P32" s="306"/>
      <c r="Q32" s="306"/>
      <c r="R32" s="151"/>
      <c r="S32" s="151"/>
      <c r="T32" s="151"/>
      <c r="U32" s="151">
        <v>80</v>
      </c>
      <c r="V32" s="306">
        <v>63</v>
      </c>
      <c r="W32" s="306">
        <v>82</v>
      </c>
      <c r="X32" s="151">
        <v>330</v>
      </c>
      <c r="Y32" s="306">
        <v>205</v>
      </c>
      <c r="Z32" s="306">
        <v>340</v>
      </c>
      <c r="AA32" s="151">
        <v>2750</v>
      </c>
      <c r="AB32" s="306">
        <v>2105</v>
      </c>
      <c r="AC32" s="306">
        <v>2800</v>
      </c>
      <c r="AD32" s="151"/>
      <c r="AE32" s="151"/>
      <c r="AF32" s="151"/>
    </row>
    <row r="33" spans="1:32" ht="32.25" customHeight="1" x14ac:dyDescent="0.3">
      <c r="A33" s="147" t="s">
        <v>214</v>
      </c>
      <c r="B33" s="148" t="s">
        <v>239</v>
      </c>
      <c r="C33" s="3" t="s">
        <v>226</v>
      </c>
      <c r="D33" s="150">
        <v>31800</v>
      </c>
      <c r="E33" s="150">
        <v>65600</v>
      </c>
      <c r="F33" s="150">
        <f t="shared" si="6"/>
        <v>49950</v>
      </c>
      <c r="G33" s="150">
        <f t="shared" si="7"/>
        <v>68000</v>
      </c>
      <c r="H33" s="308">
        <f t="shared" si="3"/>
        <v>157.0754716981132</v>
      </c>
      <c r="I33" s="311">
        <f t="shared" si="4"/>
        <v>76.143292682926827</v>
      </c>
      <c r="J33" s="311">
        <f t="shared" si="5"/>
        <v>103.65853658536585</v>
      </c>
      <c r="K33" s="162"/>
      <c r="L33" s="151">
        <v>11500</v>
      </c>
      <c r="M33" s="306">
        <v>8625</v>
      </c>
      <c r="N33" s="306">
        <v>13000</v>
      </c>
      <c r="O33" s="151">
        <v>54100</v>
      </c>
      <c r="P33" s="306">
        <v>41325</v>
      </c>
      <c r="Q33" s="306">
        <v>55000</v>
      </c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</row>
    <row r="35" spans="1:32" ht="18.75" customHeight="1" x14ac:dyDescent="0.3">
      <c r="B35" s="139"/>
    </row>
    <row r="36" spans="1:32" ht="18.75" customHeight="1" x14ac:dyDescent="0.3">
      <c r="B36" s="140"/>
    </row>
  </sheetData>
  <mergeCells count="24">
    <mergeCell ref="AA6:AC6"/>
    <mergeCell ref="AD6:AF6"/>
    <mergeCell ref="L5:AF5"/>
    <mergeCell ref="A3:AF3"/>
    <mergeCell ref="E5:G5"/>
    <mergeCell ref="D5:D7"/>
    <mergeCell ref="E6:E7"/>
    <mergeCell ref="F6:F7"/>
    <mergeCell ref="A1:B1"/>
    <mergeCell ref="A2:AF2"/>
    <mergeCell ref="L6:N6"/>
    <mergeCell ref="O6:Q6"/>
    <mergeCell ref="R6:T6"/>
    <mergeCell ref="H5:J5"/>
    <mergeCell ref="U6:W6"/>
    <mergeCell ref="X6:Z6"/>
    <mergeCell ref="G6:G7"/>
    <mergeCell ref="H6:H7"/>
    <mergeCell ref="I6:I7"/>
    <mergeCell ref="J6:J7"/>
    <mergeCell ref="K5:K7"/>
    <mergeCell ref="A5:A7"/>
    <mergeCell ref="B5:B7"/>
    <mergeCell ref="C5:C7"/>
  </mergeCells>
  <printOptions horizontalCentered="1"/>
  <pageMargins left="0" right="0" top="0.35433070866141736" bottom="0.35433070866141736" header="0.27559055118110237" footer="0.19685039370078741"/>
  <pageSetup paperSize="9" scale="60" orientation="portrait" r:id="rId1"/>
  <headerFooter>
    <oddFooter>Page &amp;P</oddFooter>
    <evenFooter>Page &amp;P</evenFooter>
  </headerFooter>
  <drawing r:id="rId2"/>
  <legacyDrawing r:id="rId3"/>
</worksheet>
</file>

<file path=xl/worksheets/sheet1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F51"/>
  <sheetViews>
    <sheetView zoomScaleNormal="100" workbookViewId="0">
      <selection activeCell="D5" sqref="D5:D6"/>
    </sheetView>
  </sheetViews>
  <sheetFormatPr defaultColWidth="9.140625" defaultRowHeight="18.75" customHeight="1" x14ac:dyDescent="0.3"/>
  <cols>
    <col min="1" max="1" width="5.5703125" style="24" customWidth="1"/>
    <col min="2" max="2" width="52.85546875" style="24" customWidth="1"/>
    <col min="3" max="4" width="14.7109375" style="24" customWidth="1"/>
    <col min="5" max="7" width="14" style="24" customWidth="1"/>
    <col min="8" max="10" width="15" style="24" customWidth="1"/>
    <col min="11" max="11" width="11.42578125" style="24" customWidth="1"/>
    <col min="12" max="43" width="9.140625" style="24"/>
    <col min="44" max="44" width="18.28515625" style="24" customWidth="1"/>
    <col min="45" max="45" width="9.140625" style="24"/>
    <col min="46" max="58" width="10.28515625" style="24" customWidth="1"/>
  </cols>
  <sheetData>
    <row r="1" spans="1:44" ht="18.75" customHeight="1" x14ac:dyDescent="0.3">
      <c r="A1" s="548" t="s">
        <v>240</v>
      </c>
      <c r="B1" s="548"/>
      <c r="C1" s="94"/>
      <c r="D1" s="94"/>
      <c r="E1" s="94"/>
      <c r="F1" s="94"/>
      <c r="G1" s="94"/>
      <c r="H1" s="94"/>
      <c r="I1" s="94"/>
      <c r="J1" s="94"/>
      <c r="K1" s="94"/>
    </row>
    <row r="2" spans="1:44" ht="33.75" customHeight="1" x14ac:dyDescent="0.3">
      <c r="A2" s="550" t="s">
        <v>241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</row>
    <row r="3" spans="1:44" ht="27.75" customHeight="1" x14ac:dyDescent="0.3">
      <c r="A3" s="549" t="s">
        <v>748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</row>
    <row r="4" spans="1:44" ht="28.5" customHeight="1" x14ac:dyDescent="0.3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44" s="33" customFormat="1" ht="38.25" customHeight="1" x14ac:dyDescent="0.3">
      <c r="A5" s="537" t="s">
        <v>3</v>
      </c>
      <c r="B5" s="537" t="s">
        <v>4</v>
      </c>
      <c r="C5" s="546" t="s">
        <v>5</v>
      </c>
      <c r="D5" s="538" t="s">
        <v>55</v>
      </c>
      <c r="E5" s="554" t="s">
        <v>7</v>
      </c>
      <c r="F5" s="555"/>
      <c r="G5" s="556"/>
      <c r="H5" s="551" t="s">
        <v>8</v>
      </c>
      <c r="I5" s="552"/>
      <c r="J5" s="553"/>
      <c r="K5" s="546" t="s">
        <v>56</v>
      </c>
    </row>
    <row r="6" spans="1:44" s="33" customFormat="1" ht="120" customHeight="1" x14ac:dyDescent="0.3">
      <c r="A6" s="537"/>
      <c r="B6" s="537"/>
      <c r="C6" s="546"/>
      <c r="D6" s="539"/>
      <c r="E6" s="93" t="s">
        <v>10</v>
      </c>
      <c r="F6" s="93" t="s">
        <v>11</v>
      </c>
      <c r="G6" s="93" t="s">
        <v>12</v>
      </c>
      <c r="H6" s="169" t="s">
        <v>13</v>
      </c>
      <c r="I6" s="169" t="s">
        <v>14</v>
      </c>
      <c r="J6" s="169" t="s">
        <v>15</v>
      </c>
      <c r="K6" s="546"/>
    </row>
    <row r="7" spans="1:44" ht="50.25" customHeight="1" x14ac:dyDescent="0.3">
      <c r="A7" s="36">
        <v>1</v>
      </c>
      <c r="B7" s="75" t="s">
        <v>242</v>
      </c>
      <c r="C7" s="36" t="s">
        <v>21</v>
      </c>
      <c r="D7" s="76">
        <v>2972.51</v>
      </c>
      <c r="E7" s="76">
        <f>+E8</f>
        <v>4463.9800000000005</v>
      </c>
      <c r="F7" s="76">
        <f t="shared" ref="F7:G7" si="0">+F8</f>
        <v>3314.1</v>
      </c>
      <c r="G7" s="76">
        <f t="shared" si="0"/>
        <v>4475</v>
      </c>
      <c r="H7" s="76">
        <f>F7/D7%</f>
        <v>111.49163501552559</v>
      </c>
      <c r="I7" s="76">
        <f>F7/E7%</f>
        <v>74.240924018476775</v>
      </c>
      <c r="J7" s="76">
        <f>G7/E7%</f>
        <v>100.2468649053087</v>
      </c>
      <c r="K7" s="76"/>
    </row>
    <row r="8" spans="1:44" ht="39" customHeight="1" x14ac:dyDescent="0.3">
      <c r="A8" s="17"/>
      <c r="B8" s="20" t="s">
        <v>243</v>
      </c>
      <c r="C8" s="17" t="s">
        <v>21</v>
      </c>
      <c r="D8" s="21">
        <v>2972.51</v>
      </c>
      <c r="E8" s="21">
        <f>E9+E10</f>
        <v>4463.9800000000005</v>
      </c>
      <c r="F8" s="21">
        <f t="shared" ref="F8:G8" si="1">F9+F10</f>
        <v>3314.1</v>
      </c>
      <c r="G8" s="21">
        <f t="shared" si="1"/>
        <v>4475</v>
      </c>
      <c r="H8" s="297">
        <f t="shared" ref="H8:H10" si="2">F8/D8%</f>
        <v>111.49163501552559</v>
      </c>
      <c r="I8" s="297">
        <f t="shared" ref="I8:I10" si="3">F8/E8%</f>
        <v>74.240924018476775</v>
      </c>
      <c r="J8" s="297">
        <f t="shared" ref="J8:J10" si="4">G8/E8%</f>
        <v>100.2468649053087</v>
      </c>
      <c r="K8" s="77"/>
      <c r="AR8" s="1"/>
    </row>
    <row r="9" spans="1:44" s="80" customFormat="1" ht="33" customHeight="1" x14ac:dyDescent="0.3">
      <c r="A9" s="78"/>
      <c r="B9" s="20" t="s">
        <v>244</v>
      </c>
      <c r="C9" s="17" t="s">
        <v>21</v>
      </c>
      <c r="D9" s="164">
        <v>2825.3</v>
      </c>
      <c r="E9" s="164">
        <v>4226.43</v>
      </c>
      <c r="F9" s="164">
        <v>3137.9</v>
      </c>
      <c r="G9" s="164">
        <v>4227</v>
      </c>
      <c r="H9" s="297">
        <f t="shared" si="2"/>
        <v>111.06431175450395</v>
      </c>
      <c r="I9" s="297">
        <f t="shared" si="3"/>
        <v>74.244693512018415</v>
      </c>
      <c r="J9" s="297">
        <f t="shared" si="4"/>
        <v>100.01348655957864</v>
      </c>
      <c r="K9" s="77"/>
      <c r="AR9" s="1"/>
    </row>
    <row r="10" spans="1:44" s="80" customFormat="1" ht="48.75" customHeight="1" x14ac:dyDescent="0.3">
      <c r="A10" s="78"/>
      <c r="B10" s="81" t="s">
        <v>245</v>
      </c>
      <c r="C10" s="17" t="s">
        <v>21</v>
      </c>
      <c r="D10" s="16">
        <v>147.21</v>
      </c>
      <c r="E10" s="164">
        <v>237.55</v>
      </c>
      <c r="F10" s="164">
        <v>176.2</v>
      </c>
      <c r="G10" s="164">
        <v>248</v>
      </c>
      <c r="H10" s="297">
        <f t="shared" si="2"/>
        <v>119.69295564160041</v>
      </c>
      <c r="I10" s="297">
        <f t="shared" si="3"/>
        <v>74.173858135129436</v>
      </c>
      <c r="J10" s="297">
        <f t="shared" si="4"/>
        <v>104.39907387918332</v>
      </c>
      <c r="K10" s="77"/>
    </row>
    <row r="11" spans="1:44" ht="33.75" customHeight="1" x14ac:dyDescent="0.3">
      <c r="A11" s="17"/>
      <c r="B11" s="20" t="s">
        <v>246</v>
      </c>
      <c r="C11" s="17"/>
      <c r="D11" s="18"/>
      <c r="E11" s="21"/>
      <c r="F11" s="21"/>
      <c r="G11" s="21"/>
      <c r="H11" s="297"/>
      <c r="I11" s="297"/>
      <c r="J11" s="297"/>
      <c r="K11" s="83"/>
    </row>
    <row r="12" spans="1:44" ht="33.75" customHeight="1" x14ac:dyDescent="0.3">
      <c r="A12" s="17"/>
      <c r="B12" s="20" t="s">
        <v>247</v>
      </c>
      <c r="C12" s="17" t="s">
        <v>89</v>
      </c>
      <c r="D12" s="23">
        <v>14495</v>
      </c>
      <c r="E12" s="164">
        <v>23518</v>
      </c>
      <c r="F12" s="164">
        <v>17785</v>
      </c>
      <c r="G12" s="164">
        <v>23714</v>
      </c>
      <c r="H12" s="297">
        <f t="shared" ref="H12:H17" si="5">F12/D12%</f>
        <v>122.69748189030702</v>
      </c>
      <c r="I12" s="297">
        <f t="shared" ref="I12:I17" si="6">F12/E12%</f>
        <v>75.622927119653028</v>
      </c>
      <c r="J12" s="297">
        <f t="shared" ref="J12:J17" si="7">G12/E12%</f>
        <v>100.8334042010375</v>
      </c>
      <c r="K12" s="83"/>
    </row>
    <row r="13" spans="1:44" ht="33.75" customHeight="1" x14ac:dyDescent="0.3">
      <c r="A13" s="17"/>
      <c r="B13" s="20" t="s">
        <v>248</v>
      </c>
      <c r="C13" s="17" t="s">
        <v>89</v>
      </c>
      <c r="D13" s="18">
        <v>3.77</v>
      </c>
      <c r="E13" s="295">
        <v>5.7</v>
      </c>
      <c r="F13" s="295">
        <v>4.3499999999999996</v>
      </c>
      <c r="G13" s="295">
        <v>5.8</v>
      </c>
      <c r="H13" s="297">
        <f t="shared" si="5"/>
        <v>115.38461538461539</v>
      </c>
      <c r="I13" s="297">
        <f t="shared" si="6"/>
        <v>76.315789473684205</v>
      </c>
      <c r="J13" s="297">
        <f t="shared" si="7"/>
        <v>101.75438596491227</v>
      </c>
      <c r="K13" s="83"/>
    </row>
    <row r="14" spans="1:44" ht="33.75" customHeight="1" x14ac:dyDescent="0.3">
      <c r="A14" s="17"/>
      <c r="B14" s="20" t="s">
        <v>249</v>
      </c>
      <c r="C14" s="17" t="s">
        <v>89</v>
      </c>
      <c r="D14" s="18">
        <v>10.34</v>
      </c>
      <c r="E14" s="295">
        <v>15.63</v>
      </c>
      <c r="F14" s="295">
        <v>11.87</v>
      </c>
      <c r="G14" s="295">
        <v>15.83</v>
      </c>
      <c r="H14" s="297">
        <f t="shared" si="5"/>
        <v>114.79690522243713</v>
      </c>
      <c r="I14" s="297">
        <f t="shared" si="6"/>
        <v>75.94369801663467</v>
      </c>
      <c r="J14" s="297">
        <f t="shared" si="7"/>
        <v>101.27959053103008</v>
      </c>
      <c r="K14" s="83"/>
    </row>
    <row r="15" spans="1:44" ht="33.75" customHeight="1" x14ac:dyDescent="0.3">
      <c r="A15" s="17"/>
      <c r="B15" s="20" t="s">
        <v>250</v>
      </c>
      <c r="C15" s="17" t="s">
        <v>89</v>
      </c>
      <c r="D15" s="16">
        <v>192</v>
      </c>
      <c r="E15" s="295">
        <v>290</v>
      </c>
      <c r="F15" s="295">
        <v>223.5</v>
      </c>
      <c r="G15" s="295">
        <v>298</v>
      </c>
      <c r="H15" s="297">
        <f t="shared" si="5"/>
        <v>116.40625</v>
      </c>
      <c r="I15" s="297">
        <f t="shared" si="6"/>
        <v>77.068965517241381</v>
      </c>
      <c r="J15" s="297">
        <f t="shared" si="7"/>
        <v>102.75862068965517</v>
      </c>
      <c r="K15" s="83"/>
    </row>
    <row r="16" spans="1:44" ht="38.25" customHeight="1" x14ac:dyDescent="0.3">
      <c r="A16" s="17"/>
      <c r="B16" s="20" t="s">
        <v>251</v>
      </c>
      <c r="C16" s="17" t="s">
        <v>19</v>
      </c>
      <c r="D16" s="18">
        <v>20.149999999999999</v>
      </c>
      <c r="E16" s="296">
        <v>30.45</v>
      </c>
      <c r="F16" s="295">
        <v>22.99</v>
      </c>
      <c r="G16" s="295">
        <v>30.65</v>
      </c>
      <c r="H16" s="297">
        <f t="shared" si="5"/>
        <v>114.09429280397022</v>
      </c>
      <c r="I16" s="297">
        <f t="shared" si="6"/>
        <v>75.500821018062396</v>
      </c>
      <c r="J16" s="297">
        <f t="shared" si="7"/>
        <v>100.6568144499179</v>
      </c>
      <c r="K16" s="83"/>
    </row>
    <row r="17" spans="1:28" ht="38.25" customHeight="1" x14ac:dyDescent="0.3">
      <c r="A17" s="17"/>
      <c r="B17" s="20" t="s">
        <v>252</v>
      </c>
      <c r="C17" s="17" t="s">
        <v>89</v>
      </c>
      <c r="D17" s="18">
        <v>135.80000000000001</v>
      </c>
      <c r="E17" s="295">
        <v>205.2</v>
      </c>
      <c r="F17" s="295">
        <v>155.4</v>
      </c>
      <c r="G17" s="295">
        <v>207.2</v>
      </c>
      <c r="H17" s="297">
        <f t="shared" si="5"/>
        <v>114.43298969072164</v>
      </c>
      <c r="I17" s="297">
        <f t="shared" si="6"/>
        <v>75.73099415204679</v>
      </c>
      <c r="J17" s="297">
        <f t="shared" si="7"/>
        <v>100.97465886939571</v>
      </c>
      <c r="K17" s="83"/>
    </row>
    <row r="18" spans="1:28" s="33" customFormat="1" ht="38.25" customHeight="1" x14ac:dyDescent="0.3">
      <c r="A18" s="19">
        <v>2</v>
      </c>
      <c r="B18" s="84" t="s">
        <v>253</v>
      </c>
      <c r="C18" s="19"/>
      <c r="D18" s="166"/>
      <c r="E18" s="85"/>
      <c r="F18" s="85"/>
      <c r="G18" s="85"/>
      <c r="H18" s="86"/>
      <c r="I18" s="21"/>
      <c r="J18" s="21"/>
      <c r="K18" s="83"/>
    </row>
    <row r="19" spans="1:28" s="88" customFormat="1" ht="38.25" customHeight="1" x14ac:dyDescent="0.35">
      <c r="A19" s="19" t="s">
        <v>254</v>
      </c>
      <c r="B19" s="49" t="s">
        <v>255</v>
      </c>
      <c r="C19" s="165"/>
      <c r="D19" s="167"/>
      <c r="E19" s="87"/>
      <c r="F19" s="87"/>
      <c r="G19" s="87"/>
      <c r="H19" s="21"/>
      <c r="I19" s="21"/>
      <c r="J19" s="21"/>
      <c r="K19" s="87"/>
    </row>
    <row r="20" spans="1:28" ht="38.25" customHeight="1" x14ac:dyDescent="0.3">
      <c r="A20" s="17"/>
      <c r="B20" s="20" t="s">
        <v>256</v>
      </c>
      <c r="C20" s="17" t="s">
        <v>257</v>
      </c>
      <c r="D20" s="18">
        <v>24</v>
      </c>
      <c r="E20" s="21">
        <v>23</v>
      </c>
      <c r="F20" s="21">
        <v>23</v>
      </c>
      <c r="G20" s="21">
        <v>23</v>
      </c>
      <c r="H20" s="297">
        <f t="shared" ref="H20:H39" si="8">F20/D20%</f>
        <v>95.833333333333343</v>
      </c>
      <c r="I20" s="297">
        <f t="shared" ref="I20:I39" si="9">F20/E20%</f>
        <v>100</v>
      </c>
      <c r="J20" s="297">
        <f t="shared" ref="J20:J39" si="10">G20/E20%</f>
        <v>100</v>
      </c>
      <c r="K20" s="83"/>
      <c r="AB20" s="89"/>
    </row>
    <row r="21" spans="1:28" ht="38.25" customHeight="1" x14ac:dyDescent="0.3">
      <c r="A21" s="17"/>
      <c r="B21" s="20" t="s">
        <v>258</v>
      </c>
      <c r="C21" s="17" t="s">
        <v>257</v>
      </c>
      <c r="D21" s="18">
        <v>2</v>
      </c>
      <c r="E21" s="21">
        <v>2</v>
      </c>
      <c r="F21" s="21">
        <v>2</v>
      </c>
      <c r="G21" s="21">
        <v>2</v>
      </c>
      <c r="H21" s="297">
        <f t="shared" si="8"/>
        <v>100</v>
      </c>
      <c r="I21" s="297">
        <f t="shared" si="9"/>
        <v>100</v>
      </c>
      <c r="J21" s="297">
        <f t="shared" si="10"/>
        <v>100</v>
      </c>
      <c r="K21" s="83"/>
    </row>
    <row r="22" spans="1:28" ht="38.25" customHeight="1" x14ac:dyDescent="0.3">
      <c r="A22" s="17"/>
      <c r="B22" s="20" t="s">
        <v>259</v>
      </c>
      <c r="C22" s="17" t="s">
        <v>260</v>
      </c>
      <c r="D22" s="18">
        <v>741</v>
      </c>
      <c r="E22" s="21">
        <v>823</v>
      </c>
      <c r="F22" s="21">
        <v>823</v>
      </c>
      <c r="G22" s="21">
        <v>823</v>
      </c>
      <c r="H22" s="297">
        <f t="shared" si="8"/>
        <v>111.06612685560054</v>
      </c>
      <c r="I22" s="297">
        <f t="shared" si="9"/>
        <v>100</v>
      </c>
      <c r="J22" s="297">
        <f t="shared" si="10"/>
        <v>100</v>
      </c>
      <c r="K22" s="83"/>
    </row>
    <row r="23" spans="1:28" ht="38.25" customHeight="1" x14ac:dyDescent="0.3">
      <c r="A23" s="17"/>
      <c r="B23" s="20" t="s">
        <v>261</v>
      </c>
      <c r="C23" s="17" t="s">
        <v>27</v>
      </c>
      <c r="D23" s="18">
        <v>50</v>
      </c>
      <c r="E23" s="21">
        <v>65</v>
      </c>
      <c r="F23" s="21">
        <v>65</v>
      </c>
      <c r="G23" s="21">
        <v>65</v>
      </c>
      <c r="H23" s="297">
        <f t="shared" si="8"/>
        <v>130</v>
      </c>
      <c r="I23" s="297">
        <f t="shared" si="9"/>
        <v>100</v>
      </c>
      <c r="J23" s="297">
        <f t="shared" si="10"/>
        <v>100</v>
      </c>
      <c r="K23" s="83"/>
    </row>
    <row r="24" spans="1:28" ht="38.25" customHeight="1" x14ac:dyDescent="0.3">
      <c r="A24" s="17"/>
      <c r="B24" s="20" t="s">
        <v>262</v>
      </c>
      <c r="C24" s="17" t="s">
        <v>257</v>
      </c>
      <c r="D24" s="18">
        <v>50</v>
      </c>
      <c r="E24" s="21">
        <v>50</v>
      </c>
      <c r="F24" s="21">
        <v>50</v>
      </c>
      <c r="G24" s="21">
        <v>50</v>
      </c>
      <c r="H24" s="297">
        <f t="shared" si="8"/>
        <v>100</v>
      </c>
      <c r="I24" s="297">
        <f t="shared" si="9"/>
        <v>100</v>
      </c>
      <c r="J24" s="297">
        <f t="shared" si="10"/>
        <v>100</v>
      </c>
      <c r="K24" s="83"/>
    </row>
    <row r="25" spans="1:28" s="33" customFormat="1" ht="38.25" customHeight="1" x14ac:dyDescent="0.3">
      <c r="A25" s="19" t="s">
        <v>263</v>
      </c>
      <c r="B25" s="49" t="s">
        <v>264</v>
      </c>
      <c r="C25" s="138" t="s">
        <v>265</v>
      </c>
      <c r="D25" s="83">
        <v>165220</v>
      </c>
      <c r="E25" s="83">
        <f>E27+E32</f>
        <v>228450</v>
      </c>
      <c r="F25" s="83">
        <f t="shared" ref="F25:G25" si="11">F27+F32</f>
        <v>172000</v>
      </c>
      <c r="G25" s="83">
        <f t="shared" si="11"/>
        <v>228450</v>
      </c>
      <c r="H25" s="303">
        <f t="shared" si="8"/>
        <v>104.10361941653552</v>
      </c>
      <c r="I25" s="303">
        <f t="shared" si="9"/>
        <v>75.289997811337273</v>
      </c>
      <c r="J25" s="303">
        <f t="shared" si="10"/>
        <v>100</v>
      </c>
      <c r="K25" s="83"/>
    </row>
    <row r="26" spans="1:28" ht="39.75" hidden="1" customHeight="1" x14ac:dyDescent="0.3">
      <c r="A26" s="17"/>
      <c r="B26" s="20" t="s">
        <v>266</v>
      </c>
      <c r="C26" s="17"/>
      <c r="D26" s="18"/>
      <c r="E26" s="21"/>
      <c r="F26" s="21"/>
      <c r="G26" s="21"/>
      <c r="H26" s="297" t="e">
        <f t="shared" si="8"/>
        <v>#DIV/0!</v>
      </c>
      <c r="I26" s="297" t="e">
        <f t="shared" si="9"/>
        <v>#DIV/0!</v>
      </c>
      <c r="J26" s="297" t="e">
        <f t="shared" si="10"/>
        <v>#DIV/0!</v>
      </c>
      <c r="K26" s="83"/>
    </row>
    <row r="27" spans="1:28" ht="39.75" customHeight="1" x14ac:dyDescent="0.3">
      <c r="A27" s="17"/>
      <c r="B27" s="20" t="s">
        <v>267</v>
      </c>
      <c r="C27" s="17" t="s">
        <v>265</v>
      </c>
      <c r="D27" s="21">
        <v>3240</v>
      </c>
      <c r="E27" s="21">
        <v>14300</v>
      </c>
      <c r="F27" s="298">
        <v>11125</v>
      </c>
      <c r="G27" s="298">
        <v>14300</v>
      </c>
      <c r="H27" s="297">
        <f t="shared" si="8"/>
        <v>343.3641975308642</v>
      </c>
      <c r="I27" s="297">
        <f t="shared" si="9"/>
        <v>77.7972027972028</v>
      </c>
      <c r="J27" s="297">
        <f t="shared" si="10"/>
        <v>100</v>
      </c>
      <c r="K27" s="83"/>
    </row>
    <row r="28" spans="1:28" ht="36" customHeight="1" x14ac:dyDescent="0.3">
      <c r="A28" s="17"/>
      <c r="B28" s="20" t="s">
        <v>268</v>
      </c>
      <c r="C28" s="17" t="s">
        <v>265</v>
      </c>
      <c r="D28" s="21">
        <v>2240</v>
      </c>
      <c r="E28" s="21">
        <v>10000</v>
      </c>
      <c r="F28" s="298">
        <v>10645</v>
      </c>
      <c r="G28" s="298">
        <v>10000</v>
      </c>
      <c r="H28" s="297">
        <f t="shared" si="8"/>
        <v>475.22321428571433</v>
      </c>
      <c r="I28" s="297">
        <f t="shared" si="9"/>
        <v>106.45</v>
      </c>
      <c r="J28" s="297">
        <f t="shared" si="10"/>
        <v>100</v>
      </c>
      <c r="K28" s="83"/>
    </row>
    <row r="29" spans="1:28" ht="39.75" customHeight="1" x14ac:dyDescent="0.3">
      <c r="A29" s="17"/>
      <c r="B29" s="20" t="s">
        <v>269</v>
      </c>
      <c r="C29" s="17" t="s">
        <v>270</v>
      </c>
      <c r="D29" s="18">
        <v>1.9</v>
      </c>
      <c r="E29" s="79">
        <v>1.9</v>
      </c>
      <c r="F29" s="299">
        <v>1.9</v>
      </c>
      <c r="G29" s="299">
        <v>1.9</v>
      </c>
      <c r="H29" s="297">
        <f t="shared" si="8"/>
        <v>100</v>
      </c>
      <c r="I29" s="297">
        <f t="shared" si="9"/>
        <v>100</v>
      </c>
      <c r="J29" s="297">
        <f t="shared" si="10"/>
        <v>100</v>
      </c>
      <c r="K29" s="83"/>
    </row>
    <row r="30" spans="1:28" ht="36.75" customHeight="1" x14ac:dyDescent="0.3">
      <c r="A30" s="17"/>
      <c r="B30" s="81" t="s">
        <v>271</v>
      </c>
      <c r="C30" s="17" t="s">
        <v>19</v>
      </c>
      <c r="D30" s="18">
        <v>2</v>
      </c>
      <c r="E30" s="21">
        <v>2</v>
      </c>
      <c r="F30" s="300">
        <v>2</v>
      </c>
      <c r="G30" s="300">
        <v>2</v>
      </c>
      <c r="H30" s="297">
        <f t="shared" si="8"/>
        <v>100</v>
      </c>
      <c r="I30" s="297">
        <f t="shared" si="9"/>
        <v>100</v>
      </c>
      <c r="J30" s="297">
        <f t="shared" si="10"/>
        <v>100</v>
      </c>
      <c r="K30" s="83"/>
    </row>
    <row r="31" spans="1:28" ht="36.75" customHeight="1" x14ac:dyDescent="0.3">
      <c r="A31" s="17"/>
      <c r="B31" s="81" t="s">
        <v>272</v>
      </c>
      <c r="C31" s="17" t="s">
        <v>19</v>
      </c>
      <c r="D31" s="18">
        <v>1</v>
      </c>
      <c r="E31" s="21">
        <v>1</v>
      </c>
      <c r="F31" s="300">
        <v>1</v>
      </c>
      <c r="G31" s="300">
        <v>1</v>
      </c>
      <c r="H31" s="297">
        <f t="shared" si="8"/>
        <v>100</v>
      </c>
      <c r="I31" s="297">
        <f t="shared" si="9"/>
        <v>100</v>
      </c>
      <c r="J31" s="297">
        <f t="shared" si="10"/>
        <v>100</v>
      </c>
      <c r="K31" s="83"/>
    </row>
    <row r="32" spans="1:28" ht="36.75" customHeight="1" x14ac:dyDescent="0.3">
      <c r="A32" s="17"/>
      <c r="B32" s="20" t="s">
        <v>273</v>
      </c>
      <c r="C32" s="17" t="s">
        <v>265</v>
      </c>
      <c r="D32" s="21">
        <v>161980</v>
      </c>
      <c r="E32" s="21">
        <v>214150</v>
      </c>
      <c r="F32" s="298">
        <v>160875</v>
      </c>
      <c r="G32" s="298">
        <v>214150</v>
      </c>
      <c r="H32" s="297">
        <f t="shared" si="8"/>
        <v>99.317817014446234</v>
      </c>
      <c r="I32" s="297">
        <f t="shared" si="9"/>
        <v>75.12257763250058</v>
      </c>
      <c r="J32" s="297">
        <f t="shared" si="10"/>
        <v>100</v>
      </c>
      <c r="K32" s="83"/>
    </row>
    <row r="33" spans="1:11" ht="36.75" customHeight="1" x14ac:dyDescent="0.3">
      <c r="A33" s="17"/>
      <c r="B33" s="20" t="s">
        <v>268</v>
      </c>
      <c r="C33" s="17" t="s">
        <v>265</v>
      </c>
      <c r="D33" s="21">
        <v>81000</v>
      </c>
      <c r="E33" s="21">
        <v>147150</v>
      </c>
      <c r="F33" s="298">
        <v>79531</v>
      </c>
      <c r="G33" s="298">
        <v>147150</v>
      </c>
      <c r="H33" s="297">
        <f t="shared" si="8"/>
        <v>98.186419753086426</v>
      </c>
      <c r="I33" s="297">
        <f t="shared" si="9"/>
        <v>54.0475705062861</v>
      </c>
      <c r="J33" s="297">
        <f t="shared" si="10"/>
        <v>100</v>
      </c>
      <c r="K33" s="83"/>
    </row>
    <row r="34" spans="1:11" ht="36.75" customHeight="1" x14ac:dyDescent="0.3">
      <c r="A34" s="17"/>
      <c r="B34" s="20" t="s">
        <v>274</v>
      </c>
      <c r="C34" s="17" t="s">
        <v>270</v>
      </c>
      <c r="D34" s="18">
        <v>2.1</v>
      </c>
      <c r="E34" s="79">
        <v>2.1</v>
      </c>
      <c r="F34" s="299">
        <v>2.1</v>
      </c>
      <c r="G34" s="299">
        <v>2.1</v>
      </c>
      <c r="H34" s="297">
        <f t="shared" si="8"/>
        <v>100</v>
      </c>
      <c r="I34" s="297">
        <f t="shared" si="9"/>
        <v>100</v>
      </c>
      <c r="J34" s="297">
        <f t="shared" si="10"/>
        <v>100</v>
      </c>
      <c r="K34" s="83"/>
    </row>
    <row r="35" spans="1:11" ht="36.75" customHeight="1" x14ac:dyDescent="0.3">
      <c r="A35" s="17"/>
      <c r="B35" s="81" t="s">
        <v>275</v>
      </c>
      <c r="C35" s="17" t="s">
        <v>19</v>
      </c>
      <c r="D35" s="18">
        <v>1</v>
      </c>
      <c r="E35" s="21">
        <v>1</v>
      </c>
      <c r="F35" s="300">
        <v>1</v>
      </c>
      <c r="G35" s="300">
        <v>1</v>
      </c>
      <c r="H35" s="297">
        <f t="shared" si="8"/>
        <v>100</v>
      </c>
      <c r="I35" s="297">
        <f t="shared" si="9"/>
        <v>100</v>
      </c>
      <c r="J35" s="297">
        <f t="shared" si="10"/>
        <v>100</v>
      </c>
      <c r="K35" s="83"/>
    </row>
    <row r="36" spans="1:11" ht="39.75" customHeight="1" x14ac:dyDescent="0.3">
      <c r="A36" s="17"/>
      <c r="B36" s="81" t="s">
        <v>272</v>
      </c>
      <c r="C36" s="17" t="s">
        <v>19</v>
      </c>
      <c r="D36" s="18">
        <v>0.5</v>
      </c>
      <c r="E36" s="79">
        <v>0.5</v>
      </c>
      <c r="F36" s="299">
        <v>0.5</v>
      </c>
      <c r="G36" s="299">
        <v>0.5</v>
      </c>
      <c r="H36" s="297">
        <f t="shared" si="8"/>
        <v>100</v>
      </c>
      <c r="I36" s="297">
        <f t="shared" si="9"/>
        <v>100</v>
      </c>
      <c r="J36" s="297">
        <f t="shared" si="10"/>
        <v>100</v>
      </c>
      <c r="K36" s="83"/>
    </row>
    <row r="37" spans="1:11" s="33" customFormat="1" ht="39.75" customHeight="1" x14ac:dyDescent="0.3">
      <c r="A37" s="19" t="s">
        <v>276</v>
      </c>
      <c r="B37" s="49" t="s">
        <v>277</v>
      </c>
      <c r="C37" s="19" t="s">
        <v>21</v>
      </c>
      <c r="D37" s="137">
        <v>220.102</v>
      </c>
      <c r="E37" s="91">
        <f>E38+E39</f>
        <v>384.815</v>
      </c>
      <c r="F37" s="301">
        <f t="shared" ref="F37:G37" si="12">F38+F39</f>
        <v>248.61810000000003</v>
      </c>
      <c r="G37" s="301">
        <f t="shared" si="12"/>
        <v>384.815</v>
      </c>
      <c r="H37" s="303">
        <f t="shared" si="8"/>
        <v>112.95585683001518</v>
      </c>
      <c r="I37" s="303">
        <f t="shared" si="9"/>
        <v>64.607174876239242</v>
      </c>
      <c r="J37" s="303">
        <f t="shared" si="10"/>
        <v>100</v>
      </c>
      <c r="K37" s="83"/>
    </row>
    <row r="38" spans="1:11" ht="39.75" customHeight="1" x14ac:dyDescent="0.3">
      <c r="A38" s="17"/>
      <c r="B38" s="20" t="s">
        <v>278</v>
      </c>
      <c r="C38" s="17" t="s">
        <v>21</v>
      </c>
      <c r="D38" s="18">
        <v>9.5120000000000005</v>
      </c>
      <c r="E38" s="79">
        <f>((E28*E29*E30+(E27-E28)*E31)/1000)</f>
        <v>42.3</v>
      </c>
      <c r="F38" s="299">
        <f t="shared" ref="F38:G38" si="13">((F28*F29*F30+(F27-F28)*F31)/1000)</f>
        <v>40.930999999999997</v>
      </c>
      <c r="G38" s="299">
        <f t="shared" si="13"/>
        <v>42.3</v>
      </c>
      <c r="H38" s="297">
        <f t="shared" si="8"/>
        <v>430.30908326324635</v>
      </c>
      <c r="I38" s="297">
        <f t="shared" si="9"/>
        <v>96.763593380614651</v>
      </c>
      <c r="J38" s="297">
        <f t="shared" si="10"/>
        <v>100</v>
      </c>
      <c r="K38" s="83"/>
    </row>
    <row r="39" spans="1:11" ht="39.75" customHeight="1" x14ac:dyDescent="0.3">
      <c r="A39" s="28"/>
      <c r="B39" s="27" t="s">
        <v>279</v>
      </c>
      <c r="C39" s="28" t="s">
        <v>21</v>
      </c>
      <c r="D39" s="168">
        <v>210.59</v>
      </c>
      <c r="E39" s="29">
        <f>(E33*E34*E35+(E32-E33)*E36)/1000</f>
        <v>342.51499999999999</v>
      </c>
      <c r="F39" s="302">
        <f t="shared" ref="F39:G39" si="14">(F33*F34*F35+(F32-F33)*F36)/1000</f>
        <v>207.68710000000002</v>
      </c>
      <c r="G39" s="302">
        <f t="shared" si="14"/>
        <v>342.51499999999999</v>
      </c>
      <c r="H39" s="297">
        <f t="shared" si="8"/>
        <v>98.621539484305998</v>
      </c>
      <c r="I39" s="297">
        <f t="shared" si="9"/>
        <v>60.635913755601948</v>
      </c>
      <c r="J39" s="297">
        <f t="shared" si="10"/>
        <v>100</v>
      </c>
      <c r="K39" s="92"/>
    </row>
    <row r="51" spans="2:2" ht="18.75" customHeight="1" x14ac:dyDescent="0.3">
      <c r="B51" s="1"/>
    </row>
  </sheetData>
  <mergeCells count="10">
    <mergeCell ref="A1:B1"/>
    <mergeCell ref="A5:A6"/>
    <mergeCell ref="B5:B6"/>
    <mergeCell ref="A3:K3"/>
    <mergeCell ref="A2:K2"/>
    <mergeCell ref="C5:C6"/>
    <mergeCell ref="K5:K6"/>
    <mergeCell ref="H5:J5"/>
    <mergeCell ref="D5:D6"/>
    <mergeCell ref="E5:G5"/>
  </mergeCells>
  <printOptions horizontalCentered="1"/>
  <pageMargins left="0.39370078740157483" right="0.39370078740157483" top="0.35433070866141736" bottom="0.31496062992125984" header="0.27559055118110237" footer="0.23622047244094491"/>
  <pageSetup paperSize="9" scale="50" orientation="portrait" r:id="rId1"/>
  <headerFooter>
    <oddFooter>Page &amp;P</oddFooter>
    <evenFooter>Page &amp;P</evenFooter>
  </headerFooter>
  <drawing r:id="rId2"/>
</worksheet>
</file>

<file path=xl/worksheets/sheet1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Y29"/>
  <sheetViews>
    <sheetView zoomScaleNormal="100" workbookViewId="0">
      <selection activeCell="F6" sqref="F6"/>
    </sheetView>
  </sheetViews>
  <sheetFormatPr defaultColWidth="9.140625" defaultRowHeight="18.75" customHeight="1" x14ac:dyDescent="0.3"/>
  <cols>
    <col min="1" max="1" width="7.42578125" style="24" customWidth="1"/>
    <col min="2" max="2" width="49.140625" style="24" customWidth="1"/>
    <col min="3" max="3" width="9" style="60" customWidth="1"/>
    <col min="4" max="4" width="12.85546875" style="60" customWidth="1"/>
    <col min="5" max="11" width="14" style="24" customWidth="1"/>
    <col min="12" max="25" width="9.140625" style="24"/>
  </cols>
  <sheetData>
    <row r="1" spans="1:11" ht="18.75" customHeight="1" x14ac:dyDescent="0.3">
      <c r="A1" s="548" t="s">
        <v>280</v>
      </c>
      <c r="B1" s="548"/>
      <c r="C1" s="32"/>
      <c r="D1" s="32"/>
    </row>
    <row r="2" spans="1:11" s="33" customFormat="1" ht="29.25" customHeight="1" x14ac:dyDescent="0.3">
      <c r="A2" s="534" t="s">
        <v>281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</row>
    <row r="3" spans="1:11" s="33" customFormat="1" ht="40.5" customHeight="1" x14ac:dyDescent="0.3">
      <c r="A3" s="547" t="s">
        <v>748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</row>
    <row r="4" spans="1:11" s="33" customFormat="1" ht="23.25" customHeight="1" x14ac:dyDescent="0.3">
      <c r="A4" s="34"/>
      <c r="B4" s="34"/>
      <c r="C4" s="35"/>
      <c r="D4" s="35"/>
    </row>
    <row r="5" spans="1:11" s="33" customFormat="1" ht="40.5" customHeight="1" x14ac:dyDescent="0.3">
      <c r="A5" s="537" t="s">
        <v>3</v>
      </c>
      <c r="B5" s="537" t="s">
        <v>4</v>
      </c>
      <c r="C5" s="546" t="s">
        <v>282</v>
      </c>
      <c r="D5" s="538" t="s">
        <v>55</v>
      </c>
      <c r="E5" s="554" t="s">
        <v>7</v>
      </c>
      <c r="F5" s="555"/>
      <c r="G5" s="556"/>
      <c r="H5" s="537" t="s">
        <v>8</v>
      </c>
      <c r="I5" s="537"/>
      <c r="J5" s="537"/>
      <c r="K5" s="538" t="s">
        <v>56</v>
      </c>
    </row>
    <row r="6" spans="1:11" s="33" customFormat="1" ht="138" customHeight="1" x14ac:dyDescent="0.3">
      <c r="A6" s="537"/>
      <c r="B6" s="537"/>
      <c r="C6" s="537"/>
      <c r="D6" s="542"/>
      <c r="E6" s="93" t="s">
        <v>10</v>
      </c>
      <c r="F6" s="93" t="s">
        <v>11</v>
      </c>
      <c r="G6" s="93" t="s">
        <v>12</v>
      </c>
      <c r="H6" s="169" t="s">
        <v>13</v>
      </c>
      <c r="I6" s="169" t="s">
        <v>14</v>
      </c>
      <c r="J6" s="169" t="s">
        <v>15</v>
      </c>
      <c r="K6" s="542"/>
    </row>
    <row r="7" spans="1:11" s="33" customFormat="1" ht="32.25" customHeight="1" x14ac:dyDescent="0.3">
      <c r="A7" s="36">
        <v>1</v>
      </c>
      <c r="B7" s="37" t="s">
        <v>283</v>
      </c>
      <c r="C7" s="38"/>
      <c r="D7" s="38"/>
      <c r="E7" s="39"/>
      <c r="F7" s="39"/>
      <c r="G7" s="39"/>
      <c r="H7" s="40"/>
      <c r="I7" s="40"/>
      <c r="J7" s="40"/>
      <c r="K7" s="41"/>
    </row>
    <row r="8" spans="1:11" ht="32.25" customHeight="1" x14ac:dyDescent="0.3">
      <c r="A8" s="17" t="s">
        <v>284</v>
      </c>
      <c r="B8" s="20" t="s">
        <v>285</v>
      </c>
      <c r="C8" s="42" t="s">
        <v>286</v>
      </c>
      <c r="D8" s="43">
        <v>169.2</v>
      </c>
      <c r="E8" s="44">
        <v>212.8</v>
      </c>
      <c r="F8" s="44">
        <v>170.24</v>
      </c>
      <c r="G8" s="44">
        <v>212.8</v>
      </c>
      <c r="H8" s="16">
        <f>F8/D8%</f>
        <v>100.6146572104019</v>
      </c>
      <c r="I8" s="16">
        <f>F8/E8%</f>
        <v>80</v>
      </c>
      <c r="J8" s="16">
        <f>G8/E8%</f>
        <v>100</v>
      </c>
      <c r="K8" s="45"/>
    </row>
    <row r="9" spans="1:11" ht="29.25" hidden="1" customHeight="1" x14ac:dyDescent="0.3">
      <c r="A9" s="17"/>
      <c r="B9" s="20" t="s">
        <v>46</v>
      </c>
      <c r="C9" s="42"/>
      <c r="D9" s="46"/>
      <c r="E9" s="44"/>
      <c r="F9" s="44">
        <v>0</v>
      </c>
      <c r="G9" s="44"/>
      <c r="H9" s="16" t="e">
        <f t="shared" ref="H9:H11" si="0">F9/D9%</f>
        <v>#DIV/0!</v>
      </c>
      <c r="I9" s="16" t="e">
        <f t="shared" ref="I9:I11" si="1">F9/E9%</f>
        <v>#DIV/0!</v>
      </c>
      <c r="J9" s="16" t="e">
        <f t="shared" ref="J9:J11" si="2">G9/E9%</f>
        <v>#DIV/0!</v>
      </c>
      <c r="K9" s="45"/>
    </row>
    <row r="10" spans="1:11" ht="29.25" hidden="1" customHeight="1" x14ac:dyDescent="0.3">
      <c r="A10" s="17"/>
      <c r="B10" s="20" t="s">
        <v>287</v>
      </c>
      <c r="C10" s="42" t="s">
        <v>286</v>
      </c>
      <c r="D10" s="46"/>
      <c r="E10" s="44"/>
      <c r="F10" s="44">
        <v>0</v>
      </c>
      <c r="G10" s="44"/>
      <c r="H10" s="16" t="e">
        <f t="shared" si="0"/>
        <v>#DIV/0!</v>
      </c>
      <c r="I10" s="16" t="e">
        <f t="shared" si="1"/>
        <v>#DIV/0!</v>
      </c>
      <c r="J10" s="16" t="e">
        <f t="shared" si="2"/>
        <v>#DIV/0!</v>
      </c>
      <c r="K10" s="45"/>
    </row>
    <row r="11" spans="1:11" ht="39" customHeight="1" x14ac:dyDescent="0.3">
      <c r="A11" s="17"/>
      <c r="B11" s="20" t="s">
        <v>288</v>
      </c>
      <c r="C11" s="42" t="s">
        <v>286</v>
      </c>
      <c r="D11" s="46">
        <v>169.2</v>
      </c>
      <c r="E11" s="44">
        <v>212.8</v>
      </c>
      <c r="F11" s="44">
        <v>170.24</v>
      </c>
      <c r="G11" s="44">
        <v>212.8</v>
      </c>
      <c r="H11" s="16">
        <f t="shared" si="0"/>
        <v>100.6146572104019</v>
      </c>
      <c r="I11" s="16">
        <f t="shared" si="1"/>
        <v>80</v>
      </c>
      <c r="J11" s="16">
        <f t="shared" si="2"/>
        <v>100</v>
      </c>
      <c r="K11" s="45"/>
    </row>
    <row r="12" spans="1:11" ht="39" customHeight="1" x14ac:dyDescent="0.3">
      <c r="A12" s="17" t="s">
        <v>289</v>
      </c>
      <c r="B12" s="20" t="s">
        <v>290</v>
      </c>
      <c r="C12" s="47" t="s">
        <v>291</v>
      </c>
      <c r="D12" s="48">
        <v>6079</v>
      </c>
      <c r="E12" s="23">
        <v>7862.4</v>
      </c>
      <c r="F12" s="23">
        <v>6889.92</v>
      </c>
      <c r="G12" s="23">
        <v>7862.4</v>
      </c>
      <c r="H12" s="16">
        <f t="shared" ref="H12:H24" si="3">F12/D12%</f>
        <v>113.33969402862313</v>
      </c>
      <c r="I12" s="16">
        <f t="shared" ref="I12:I24" si="4">F12/E12%</f>
        <v>87.63125763125764</v>
      </c>
      <c r="J12" s="16">
        <f t="shared" ref="J12:J24" si="5">G12/E12%</f>
        <v>100</v>
      </c>
      <c r="K12" s="45"/>
    </row>
    <row r="13" spans="1:11" ht="26.25" hidden="1" customHeight="1" x14ac:dyDescent="0.3">
      <c r="A13" s="17"/>
      <c r="B13" s="20" t="s">
        <v>46</v>
      </c>
      <c r="C13" s="42"/>
      <c r="D13" s="46"/>
      <c r="E13" s="25"/>
      <c r="F13" s="23">
        <v>0</v>
      </c>
      <c r="G13" s="25"/>
      <c r="H13" s="16" t="e">
        <f t="shared" si="3"/>
        <v>#DIV/0!</v>
      </c>
      <c r="I13" s="16" t="e">
        <f t="shared" si="4"/>
        <v>#DIV/0!</v>
      </c>
      <c r="J13" s="16" t="e">
        <f t="shared" si="5"/>
        <v>#DIV/0!</v>
      </c>
      <c r="K13" s="45"/>
    </row>
    <row r="14" spans="1:11" ht="37.5" hidden="1" customHeight="1" x14ac:dyDescent="0.3">
      <c r="A14" s="17"/>
      <c r="B14" s="20" t="s">
        <v>287</v>
      </c>
      <c r="C14" s="47" t="s">
        <v>292</v>
      </c>
      <c r="D14" s="48"/>
      <c r="E14" s="25"/>
      <c r="F14" s="23">
        <v>0</v>
      </c>
      <c r="G14" s="25"/>
      <c r="H14" s="16" t="e">
        <f t="shared" si="3"/>
        <v>#DIV/0!</v>
      </c>
      <c r="I14" s="16" t="e">
        <f t="shared" si="4"/>
        <v>#DIV/0!</v>
      </c>
      <c r="J14" s="16" t="e">
        <f t="shared" si="5"/>
        <v>#DIV/0!</v>
      </c>
      <c r="K14" s="45"/>
    </row>
    <row r="15" spans="1:11" ht="39" customHeight="1" x14ac:dyDescent="0.3">
      <c r="A15" s="17"/>
      <c r="B15" s="20" t="s">
        <v>288</v>
      </c>
      <c r="C15" s="47" t="s">
        <v>291</v>
      </c>
      <c r="D15" s="48">
        <v>6079</v>
      </c>
      <c r="E15" s="23">
        <v>7862.4</v>
      </c>
      <c r="F15" s="23">
        <v>6889.92</v>
      </c>
      <c r="G15" s="23">
        <v>7862.4</v>
      </c>
      <c r="H15" s="16">
        <f t="shared" si="3"/>
        <v>113.33969402862313</v>
      </c>
      <c r="I15" s="16">
        <f t="shared" si="4"/>
        <v>87.63125763125764</v>
      </c>
      <c r="J15" s="16">
        <f t="shared" si="5"/>
        <v>100</v>
      </c>
      <c r="K15" s="45"/>
    </row>
    <row r="16" spans="1:11" s="33" customFormat="1" ht="39" customHeight="1" x14ac:dyDescent="0.3">
      <c r="A16" s="19" t="s">
        <v>293</v>
      </c>
      <c r="B16" s="49" t="s">
        <v>294</v>
      </c>
      <c r="C16" s="50"/>
      <c r="D16" s="51"/>
      <c r="E16" s="52"/>
      <c r="F16" s="44"/>
      <c r="G16" s="52"/>
      <c r="H16" s="16"/>
      <c r="I16" s="16"/>
      <c r="J16" s="16"/>
      <c r="K16" s="45"/>
    </row>
    <row r="17" spans="1:20" ht="39" customHeight="1" x14ac:dyDescent="0.3">
      <c r="A17" s="17" t="s">
        <v>254</v>
      </c>
      <c r="B17" s="20" t="s">
        <v>295</v>
      </c>
      <c r="C17" s="42" t="s">
        <v>296</v>
      </c>
      <c r="D17" s="46">
        <v>386</v>
      </c>
      <c r="E17" s="23">
        <v>481.6</v>
      </c>
      <c r="F17" s="44">
        <v>395.28</v>
      </c>
      <c r="G17" s="23">
        <v>481.6</v>
      </c>
      <c r="H17" s="16">
        <f t="shared" si="3"/>
        <v>102.4041450777202</v>
      </c>
      <c r="I17" s="16">
        <f t="shared" si="4"/>
        <v>82.076411960132887</v>
      </c>
      <c r="J17" s="16">
        <f t="shared" si="5"/>
        <v>100.00000000000001</v>
      </c>
      <c r="K17" s="45"/>
    </row>
    <row r="18" spans="1:20" ht="28.5" hidden="1" customHeight="1" x14ac:dyDescent="0.3">
      <c r="A18" s="17"/>
      <c r="B18" s="53" t="s">
        <v>46</v>
      </c>
      <c r="C18" s="42"/>
      <c r="D18" s="46"/>
      <c r="E18" s="23"/>
      <c r="F18" s="44">
        <v>0</v>
      </c>
      <c r="G18" s="23"/>
      <c r="H18" s="16" t="e">
        <f t="shared" si="3"/>
        <v>#DIV/0!</v>
      </c>
      <c r="I18" s="16" t="e">
        <f t="shared" si="4"/>
        <v>#DIV/0!</v>
      </c>
      <c r="J18" s="16" t="e">
        <f t="shared" si="5"/>
        <v>#DIV/0!</v>
      </c>
      <c r="K18" s="45"/>
    </row>
    <row r="19" spans="1:20" ht="28.5" hidden="1" customHeight="1" x14ac:dyDescent="0.3">
      <c r="A19" s="17"/>
      <c r="B19" s="20" t="s">
        <v>287</v>
      </c>
      <c r="C19" s="42" t="s">
        <v>296</v>
      </c>
      <c r="D19" s="46"/>
      <c r="E19" s="23"/>
      <c r="F19" s="44">
        <v>0</v>
      </c>
      <c r="G19" s="23"/>
      <c r="H19" s="16" t="e">
        <f t="shared" si="3"/>
        <v>#DIV/0!</v>
      </c>
      <c r="I19" s="16" t="e">
        <f t="shared" si="4"/>
        <v>#DIV/0!</v>
      </c>
      <c r="J19" s="16" t="e">
        <f t="shared" si="5"/>
        <v>#DIV/0!</v>
      </c>
      <c r="K19" s="45"/>
    </row>
    <row r="20" spans="1:20" ht="36.75" customHeight="1" x14ac:dyDescent="0.3">
      <c r="A20" s="17"/>
      <c r="B20" s="20" t="s">
        <v>288</v>
      </c>
      <c r="C20" s="42" t="s">
        <v>296</v>
      </c>
      <c r="D20" s="46">
        <v>386</v>
      </c>
      <c r="E20" s="23">
        <v>481.6</v>
      </c>
      <c r="F20" s="44">
        <v>395.28</v>
      </c>
      <c r="G20" s="23">
        <v>481.6</v>
      </c>
      <c r="H20" s="16">
        <f t="shared" si="3"/>
        <v>102.4041450777202</v>
      </c>
      <c r="I20" s="16">
        <f t="shared" si="4"/>
        <v>82.076411960132887</v>
      </c>
      <c r="J20" s="16">
        <f t="shared" si="5"/>
        <v>100.00000000000001</v>
      </c>
      <c r="K20" s="45"/>
    </row>
    <row r="21" spans="1:20" ht="36.75" customHeight="1" x14ac:dyDescent="0.3">
      <c r="A21" s="17" t="s">
        <v>263</v>
      </c>
      <c r="B21" s="20" t="s">
        <v>297</v>
      </c>
      <c r="C21" s="47" t="s">
        <v>298</v>
      </c>
      <c r="D21" s="48">
        <v>33600</v>
      </c>
      <c r="E21" s="23">
        <v>39200</v>
      </c>
      <c r="F21" s="23">
        <v>32360</v>
      </c>
      <c r="G21" s="23">
        <v>39200</v>
      </c>
      <c r="H21" s="16">
        <f t="shared" si="3"/>
        <v>96.30952380952381</v>
      </c>
      <c r="I21" s="16">
        <f t="shared" si="4"/>
        <v>82.551020408163268</v>
      </c>
      <c r="J21" s="16">
        <f t="shared" si="5"/>
        <v>100</v>
      </c>
      <c r="K21" s="45"/>
    </row>
    <row r="22" spans="1:20" ht="28.5" hidden="1" customHeight="1" x14ac:dyDescent="0.3">
      <c r="A22" s="17"/>
      <c r="B22" s="53" t="s">
        <v>46</v>
      </c>
      <c r="C22" s="42"/>
      <c r="D22" s="46"/>
      <c r="E22" s="23"/>
      <c r="F22" s="23">
        <v>0</v>
      </c>
      <c r="G22" s="23"/>
      <c r="H22" s="16" t="e">
        <f t="shared" si="3"/>
        <v>#DIV/0!</v>
      </c>
      <c r="I22" s="16" t="e">
        <f t="shared" si="4"/>
        <v>#DIV/0!</v>
      </c>
      <c r="J22" s="16" t="e">
        <f t="shared" si="5"/>
        <v>#DIV/0!</v>
      </c>
      <c r="K22" s="45"/>
    </row>
    <row r="23" spans="1:20" ht="36.75" hidden="1" customHeight="1" x14ac:dyDescent="0.3">
      <c r="A23" s="17"/>
      <c r="B23" s="20" t="s">
        <v>287</v>
      </c>
      <c r="C23" s="47" t="s">
        <v>299</v>
      </c>
      <c r="D23" s="48"/>
      <c r="E23" s="23"/>
      <c r="F23" s="23">
        <v>0</v>
      </c>
      <c r="G23" s="23"/>
      <c r="H23" s="16" t="e">
        <f t="shared" si="3"/>
        <v>#DIV/0!</v>
      </c>
      <c r="I23" s="16" t="e">
        <f t="shared" si="4"/>
        <v>#DIV/0!</v>
      </c>
      <c r="J23" s="16" t="e">
        <f t="shared" si="5"/>
        <v>#DIV/0!</v>
      </c>
      <c r="K23" s="45"/>
    </row>
    <row r="24" spans="1:20" ht="43.5" customHeight="1" x14ac:dyDescent="0.3">
      <c r="A24" s="28"/>
      <c r="B24" s="27" t="s">
        <v>288</v>
      </c>
      <c r="C24" s="54" t="s">
        <v>298</v>
      </c>
      <c r="D24" s="55">
        <v>33600</v>
      </c>
      <c r="E24" s="31">
        <v>39200</v>
      </c>
      <c r="F24" s="477">
        <v>32360</v>
      </c>
      <c r="G24" s="31">
        <v>39200</v>
      </c>
      <c r="H24" s="438">
        <f t="shared" si="3"/>
        <v>96.30952380952381</v>
      </c>
      <c r="I24" s="438">
        <f t="shared" si="4"/>
        <v>82.551020408163268</v>
      </c>
      <c r="J24" s="438">
        <f t="shared" si="5"/>
        <v>100</v>
      </c>
      <c r="K24" s="57"/>
    </row>
    <row r="25" spans="1:20" ht="18.75" hidden="1" customHeight="1" x14ac:dyDescent="0.3">
      <c r="A25" s="3"/>
      <c r="B25" s="3"/>
      <c r="C25" s="58"/>
      <c r="D25" s="58"/>
      <c r="E25" s="2"/>
      <c r="F25" s="215"/>
      <c r="G25" s="2"/>
      <c r="H25" s="478" t="e">
        <v>#REF!</v>
      </c>
      <c r="I25" s="478" t="e">
        <v>#REF!</v>
      </c>
      <c r="J25" s="478"/>
      <c r="K25" s="2"/>
    </row>
    <row r="26" spans="1:20" ht="18.75" customHeight="1" x14ac:dyDescent="0.3">
      <c r="A26" s="558"/>
      <c r="B26" s="558"/>
      <c r="C26" s="558"/>
      <c r="D26" s="94"/>
    </row>
    <row r="27" spans="1:20" ht="19.5" hidden="1" customHeight="1" x14ac:dyDescent="0.3">
      <c r="A27" s="557" t="s">
        <v>300</v>
      </c>
      <c r="B27" s="557"/>
      <c r="C27" s="557"/>
      <c r="D27" s="557"/>
      <c r="E27" s="557"/>
      <c r="F27" s="557"/>
      <c r="G27" s="557"/>
      <c r="H27" s="557"/>
      <c r="I27" s="557"/>
      <c r="J27" s="557"/>
      <c r="K27" s="557"/>
      <c r="L27" s="557"/>
      <c r="M27" s="557"/>
      <c r="N27" s="557"/>
      <c r="O27" s="557"/>
      <c r="P27" s="557"/>
      <c r="Q27" s="557"/>
      <c r="R27" s="557"/>
      <c r="S27" s="557"/>
      <c r="T27" s="557"/>
    </row>
    <row r="29" spans="1:20" ht="18.75" hidden="1" customHeight="1" x14ac:dyDescent="0.3">
      <c r="K29" s="61">
        <f>56550/1550</f>
        <v>36.483870967741936</v>
      </c>
    </row>
  </sheetData>
  <mergeCells count="12">
    <mergeCell ref="A1:B1"/>
    <mergeCell ref="A5:A6"/>
    <mergeCell ref="B5:B6"/>
    <mergeCell ref="C5:C6"/>
    <mergeCell ref="A26:C26"/>
    <mergeCell ref="A2:K2"/>
    <mergeCell ref="A3:K3"/>
    <mergeCell ref="A27:T27"/>
    <mergeCell ref="K5:K6"/>
    <mergeCell ref="H5:J5"/>
    <mergeCell ref="D5:D6"/>
    <mergeCell ref="E5:G5"/>
  </mergeCells>
  <printOptions horizontalCentered="1"/>
  <pageMargins left="0" right="0" top="0.23622047244094491" bottom="0.19685039370078741" header="0.19685039370078741" footer="0.19685039370078741"/>
  <pageSetup paperSize="9" scale="55" orientation="portrait" r:id="rId1"/>
  <drawing r:id="rId2"/>
</worksheet>
</file>

<file path=xl/worksheets/sheet1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25"/>
  <sheetViews>
    <sheetView zoomScale="115" zoomScaleNormal="115" workbookViewId="0">
      <selection activeCell="C5" sqref="C5:C6"/>
    </sheetView>
  </sheetViews>
  <sheetFormatPr defaultColWidth="9.140625" defaultRowHeight="18.75" customHeight="1" x14ac:dyDescent="0.3"/>
  <cols>
    <col min="1" max="1" width="7.5703125" style="314" customWidth="1"/>
    <col min="2" max="2" width="44.42578125" style="314" customWidth="1"/>
    <col min="3" max="3" width="10.85546875" style="314" customWidth="1"/>
    <col min="4" max="4" width="13.5703125" style="314" customWidth="1"/>
    <col min="5" max="11" width="13.85546875" style="314" customWidth="1"/>
    <col min="12" max="14" width="9.140625" style="314"/>
    <col min="15" max="16" width="10.28515625" style="314" customWidth="1"/>
    <col min="17" max="16384" width="9.140625" style="254"/>
  </cols>
  <sheetData>
    <row r="1" spans="1:11" ht="18.75" customHeight="1" x14ac:dyDescent="0.3">
      <c r="A1" s="559" t="s">
        <v>301</v>
      </c>
      <c r="B1" s="559"/>
      <c r="C1" s="313"/>
      <c r="D1" s="313"/>
    </row>
    <row r="2" spans="1:11" ht="42.75" customHeight="1" x14ac:dyDescent="0.3">
      <c r="A2" s="560" t="s">
        <v>302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</row>
    <row r="3" spans="1:11" ht="18.75" customHeight="1" x14ac:dyDescent="0.3">
      <c r="A3" s="563" t="s">
        <v>748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</row>
    <row r="4" spans="1:11" ht="36" customHeight="1" x14ac:dyDescent="0.3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1" ht="45.75" customHeight="1" x14ac:dyDescent="0.3">
      <c r="A5" s="568" t="s">
        <v>3</v>
      </c>
      <c r="B5" s="568" t="s">
        <v>4</v>
      </c>
      <c r="C5" s="566" t="s">
        <v>282</v>
      </c>
      <c r="D5" s="564" t="s">
        <v>55</v>
      </c>
      <c r="E5" s="566" t="s">
        <v>7</v>
      </c>
      <c r="F5" s="566"/>
      <c r="G5" s="566"/>
      <c r="H5" s="561" t="s">
        <v>8</v>
      </c>
      <c r="I5" s="561"/>
      <c r="J5" s="562"/>
      <c r="K5" s="564" t="s">
        <v>56</v>
      </c>
    </row>
    <row r="6" spans="1:11" ht="144.75" customHeight="1" x14ac:dyDescent="0.3">
      <c r="A6" s="568"/>
      <c r="B6" s="568"/>
      <c r="C6" s="568"/>
      <c r="D6" s="565"/>
      <c r="E6" s="317" t="s">
        <v>10</v>
      </c>
      <c r="F6" s="317" t="s">
        <v>11</v>
      </c>
      <c r="G6" s="317" t="s">
        <v>12</v>
      </c>
      <c r="H6" s="316" t="s">
        <v>13</v>
      </c>
      <c r="I6" s="316" t="s">
        <v>14</v>
      </c>
      <c r="J6" s="316" t="s">
        <v>15</v>
      </c>
      <c r="K6" s="565"/>
    </row>
    <row r="7" spans="1:11" ht="40.5" customHeight="1" x14ac:dyDescent="0.3">
      <c r="A7" s="318" t="s">
        <v>303</v>
      </c>
      <c r="B7" s="319" t="s">
        <v>304</v>
      </c>
      <c r="C7" s="318" t="s">
        <v>305</v>
      </c>
      <c r="D7" s="320">
        <v>60</v>
      </c>
      <c r="E7" s="320">
        <v>65</v>
      </c>
      <c r="F7" s="320">
        <v>61</v>
      </c>
      <c r="G7" s="320">
        <v>62</v>
      </c>
      <c r="H7" s="322">
        <f>+F7/D7%</f>
        <v>101.66666666666667</v>
      </c>
      <c r="I7" s="322">
        <f>F7/E7%</f>
        <v>93.84615384615384</v>
      </c>
      <c r="J7" s="322">
        <f>G7/E7%</f>
        <v>95.384615384615387</v>
      </c>
      <c r="K7" s="321"/>
    </row>
    <row r="8" spans="1:11" ht="40.5" customHeight="1" x14ac:dyDescent="0.3">
      <c r="A8" s="318"/>
      <c r="B8" s="319" t="s">
        <v>747</v>
      </c>
      <c r="C8" s="318" t="s">
        <v>305</v>
      </c>
      <c r="D8" s="320">
        <v>3</v>
      </c>
      <c r="E8" s="320">
        <v>3</v>
      </c>
      <c r="F8" s="320">
        <v>2</v>
      </c>
      <c r="G8" s="320">
        <v>3</v>
      </c>
      <c r="H8" s="322">
        <f t="shared" ref="H8:H13" si="0">+F8/D8%</f>
        <v>66.666666666666671</v>
      </c>
      <c r="I8" s="322">
        <f t="shared" ref="I8:I13" si="1">F8/E8%</f>
        <v>66.666666666666671</v>
      </c>
      <c r="J8" s="322">
        <f t="shared" ref="J8:J13" si="2">G8/E8%</f>
        <v>100</v>
      </c>
      <c r="K8" s="321"/>
    </row>
    <row r="9" spans="1:11" ht="40.5" customHeight="1" x14ac:dyDescent="0.3">
      <c r="A9" s="318">
        <v>2</v>
      </c>
      <c r="B9" s="319" t="s">
        <v>307</v>
      </c>
      <c r="C9" s="318" t="s">
        <v>305</v>
      </c>
      <c r="D9" s="320"/>
      <c r="E9" s="320">
        <v>3</v>
      </c>
      <c r="F9" s="320">
        <v>0</v>
      </c>
      <c r="G9" s="320">
        <v>3</v>
      </c>
      <c r="H9" s="322"/>
      <c r="I9" s="322">
        <f t="shared" si="1"/>
        <v>0</v>
      </c>
      <c r="J9" s="322">
        <f t="shared" si="2"/>
        <v>100</v>
      </c>
      <c r="K9" s="321"/>
    </row>
    <row r="10" spans="1:11" ht="45.75" hidden="1" customHeight="1" x14ac:dyDescent="0.3">
      <c r="A10" s="318">
        <v>3</v>
      </c>
      <c r="B10" s="319" t="s">
        <v>308</v>
      </c>
      <c r="C10" s="318" t="s">
        <v>309</v>
      </c>
      <c r="D10" s="320"/>
      <c r="E10" s="320"/>
      <c r="F10" s="320"/>
      <c r="G10" s="320"/>
      <c r="H10" s="322" t="e">
        <f t="shared" si="0"/>
        <v>#DIV/0!</v>
      </c>
      <c r="I10" s="322" t="e">
        <f t="shared" si="1"/>
        <v>#DIV/0!</v>
      </c>
      <c r="J10" s="322" t="e">
        <f t="shared" si="2"/>
        <v>#DIV/0!</v>
      </c>
      <c r="K10" s="321"/>
    </row>
    <row r="11" spans="1:11" ht="45.75" hidden="1" customHeight="1" x14ac:dyDescent="0.3">
      <c r="A11" s="318"/>
      <c r="B11" s="319" t="s">
        <v>306</v>
      </c>
      <c r="C11" s="318" t="s">
        <v>309</v>
      </c>
      <c r="D11" s="320"/>
      <c r="E11" s="320"/>
      <c r="F11" s="320"/>
      <c r="G11" s="320"/>
      <c r="H11" s="322" t="e">
        <f t="shared" si="0"/>
        <v>#DIV/0!</v>
      </c>
      <c r="I11" s="322" t="e">
        <f t="shared" si="1"/>
        <v>#DIV/0!</v>
      </c>
      <c r="J11" s="322" t="e">
        <f t="shared" si="2"/>
        <v>#DIV/0!</v>
      </c>
      <c r="K11" s="321"/>
    </row>
    <row r="12" spans="1:11" ht="43.5" customHeight="1" x14ac:dyDescent="0.3">
      <c r="A12" s="318">
        <v>3</v>
      </c>
      <c r="B12" s="319" t="s">
        <v>310</v>
      </c>
      <c r="C12" s="318" t="s">
        <v>311</v>
      </c>
      <c r="D12" s="320">
        <v>420</v>
      </c>
      <c r="E12" s="320">
        <v>455</v>
      </c>
      <c r="F12" s="320">
        <v>427</v>
      </c>
      <c r="G12" s="320">
        <v>434</v>
      </c>
      <c r="H12" s="322">
        <f t="shared" si="0"/>
        <v>101.66666666666666</v>
      </c>
      <c r="I12" s="322">
        <f t="shared" si="1"/>
        <v>93.846153846153854</v>
      </c>
      <c r="J12" s="322">
        <f t="shared" si="2"/>
        <v>95.384615384615387</v>
      </c>
      <c r="K12" s="321"/>
    </row>
    <row r="13" spans="1:11" ht="43.5" customHeight="1" x14ac:dyDescent="0.3">
      <c r="A13" s="318"/>
      <c r="B13" s="319" t="s">
        <v>312</v>
      </c>
      <c r="C13" s="318" t="s">
        <v>311</v>
      </c>
      <c r="D13" s="320">
        <v>22</v>
      </c>
      <c r="E13" s="320">
        <v>21</v>
      </c>
      <c r="F13" s="320">
        <v>14</v>
      </c>
      <c r="G13" s="320">
        <v>21</v>
      </c>
      <c r="H13" s="322">
        <f t="shared" si="0"/>
        <v>63.636363636363633</v>
      </c>
      <c r="I13" s="322">
        <f t="shared" si="1"/>
        <v>66.666666666666671</v>
      </c>
      <c r="J13" s="322">
        <f t="shared" si="2"/>
        <v>100</v>
      </c>
      <c r="K13" s="321"/>
    </row>
    <row r="14" spans="1:11" ht="35.25" hidden="1" customHeight="1" x14ac:dyDescent="0.3">
      <c r="A14" s="323">
        <v>5</v>
      </c>
      <c r="B14" s="324" t="s">
        <v>313</v>
      </c>
      <c r="C14" s="325" t="s">
        <v>314</v>
      </c>
      <c r="D14" s="325"/>
      <c r="E14" s="326"/>
      <c r="F14" s="326"/>
      <c r="G14" s="326"/>
      <c r="H14" s="326"/>
      <c r="I14" s="326"/>
      <c r="J14" s="326"/>
      <c r="K14" s="326"/>
    </row>
    <row r="15" spans="1:11" ht="35.25" hidden="1" customHeight="1" x14ac:dyDescent="0.3">
      <c r="A15" s="270">
        <v>6</v>
      </c>
      <c r="B15" s="327" t="s">
        <v>315</v>
      </c>
      <c r="C15" s="328" t="s">
        <v>314</v>
      </c>
      <c r="D15" s="328"/>
      <c r="E15" s="329"/>
      <c r="F15" s="329"/>
      <c r="G15" s="329"/>
      <c r="H15" s="329"/>
      <c r="I15" s="329"/>
      <c r="J15" s="329"/>
      <c r="K15" s="329"/>
    </row>
    <row r="16" spans="1:11" ht="26.25" hidden="1" customHeight="1" x14ac:dyDescent="0.3">
      <c r="A16" s="270">
        <v>7</v>
      </c>
      <c r="B16" s="330" t="s">
        <v>316</v>
      </c>
      <c r="C16" s="270" t="s">
        <v>35</v>
      </c>
      <c r="D16" s="270"/>
      <c r="E16" s="329"/>
      <c r="F16" s="329"/>
      <c r="G16" s="329"/>
      <c r="H16" s="329"/>
      <c r="I16" s="329"/>
      <c r="J16" s="329"/>
      <c r="K16" s="329"/>
    </row>
    <row r="17" spans="1:13" ht="26.25" hidden="1" customHeight="1" x14ac:dyDescent="0.3">
      <c r="A17" s="270"/>
      <c r="B17" s="327" t="s">
        <v>317</v>
      </c>
      <c r="C17" s="270" t="s">
        <v>35</v>
      </c>
      <c r="D17" s="270"/>
      <c r="E17" s="329"/>
      <c r="F17" s="329"/>
      <c r="G17" s="329"/>
      <c r="H17" s="329"/>
      <c r="I17" s="329"/>
      <c r="J17" s="329"/>
      <c r="K17" s="329"/>
    </row>
    <row r="18" spans="1:13" ht="26.25" hidden="1" customHeight="1" x14ac:dyDescent="0.3">
      <c r="A18" s="270"/>
      <c r="B18" s="327" t="s">
        <v>318</v>
      </c>
      <c r="C18" s="270" t="s">
        <v>35</v>
      </c>
      <c r="D18" s="270"/>
      <c r="E18" s="329"/>
      <c r="F18" s="329"/>
      <c r="G18" s="329"/>
      <c r="H18" s="329"/>
      <c r="I18" s="329"/>
      <c r="J18" s="329"/>
      <c r="K18" s="329"/>
    </row>
    <row r="19" spans="1:13" ht="26.25" hidden="1" customHeight="1" x14ac:dyDescent="0.3">
      <c r="A19" s="270">
        <v>8</v>
      </c>
      <c r="B19" s="330" t="s">
        <v>319</v>
      </c>
      <c r="C19" s="270" t="s">
        <v>35</v>
      </c>
      <c r="D19" s="270"/>
      <c r="E19" s="329"/>
      <c r="F19" s="329"/>
      <c r="G19" s="329"/>
      <c r="H19" s="329"/>
      <c r="I19" s="329"/>
      <c r="J19" s="329"/>
      <c r="K19" s="329"/>
    </row>
    <row r="20" spans="1:13" ht="26.25" hidden="1" customHeight="1" x14ac:dyDescent="0.3">
      <c r="A20" s="270"/>
      <c r="B20" s="327" t="s">
        <v>320</v>
      </c>
      <c r="C20" s="270" t="s">
        <v>35</v>
      </c>
      <c r="D20" s="270"/>
      <c r="E20" s="329"/>
      <c r="F20" s="329"/>
      <c r="G20" s="329"/>
      <c r="H20" s="329"/>
      <c r="I20" s="329"/>
      <c r="J20" s="329"/>
      <c r="K20" s="329"/>
    </row>
    <row r="21" spans="1:13" ht="32.25" hidden="1" customHeight="1" x14ac:dyDescent="0.3">
      <c r="A21" s="331">
        <v>9</v>
      </c>
      <c r="B21" s="332" t="s">
        <v>321</v>
      </c>
      <c r="C21" s="333" t="s">
        <v>314</v>
      </c>
      <c r="D21" s="333"/>
      <c r="E21" s="334"/>
      <c r="F21" s="334"/>
      <c r="G21" s="334"/>
      <c r="H21" s="334"/>
      <c r="I21" s="334"/>
      <c r="J21" s="334"/>
      <c r="K21" s="334"/>
    </row>
    <row r="22" spans="1:13" ht="18.75" hidden="1" customHeight="1" x14ac:dyDescent="0.3">
      <c r="A22" s="335"/>
      <c r="B22" s="336"/>
      <c r="C22" s="335"/>
      <c r="D22" s="335"/>
      <c r="E22" s="337"/>
      <c r="F22" s="337"/>
      <c r="G22" s="337"/>
      <c r="H22" s="337"/>
      <c r="I22" s="337"/>
      <c r="J22" s="337"/>
      <c r="K22" s="337"/>
    </row>
    <row r="24" spans="1:13" s="338" customFormat="1" ht="19.5" hidden="1" customHeight="1" x14ac:dyDescent="0.3">
      <c r="A24" s="569" t="s">
        <v>322</v>
      </c>
      <c r="B24" s="569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</row>
    <row r="25" spans="1:13" ht="18.75" customHeight="1" x14ac:dyDescent="0.3">
      <c r="A25" s="567"/>
      <c r="B25" s="567"/>
      <c r="C25" s="567"/>
    </row>
  </sheetData>
  <mergeCells count="12">
    <mergeCell ref="A25:C25"/>
    <mergeCell ref="A5:A6"/>
    <mergeCell ref="C5:C6"/>
    <mergeCell ref="B5:B6"/>
    <mergeCell ref="A24:M24"/>
    <mergeCell ref="K5:K6"/>
    <mergeCell ref="A1:B1"/>
    <mergeCell ref="A2:K2"/>
    <mergeCell ref="H5:J5"/>
    <mergeCell ref="A3:K3"/>
    <mergeCell ref="D5:D6"/>
    <mergeCell ref="E5:G5"/>
  </mergeCells>
  <printOptions horizontalCentered="1"/>
  <pageMargins left="0" right="0" top="0.47244094488188981" bottom="0.47244094488188981" header="0.39370078740157483" footer="0.31496062992125984"/>
  <pageSetup paperSize="9" scale="55" orientation="portrait" r:id="rId1"/>
  <drawing r:id="rId2"/>
</worksheet>
</file>

<file path=xl/worksheets/sheet12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CN86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Q15" sqref="Q15"/>
    </sheetView>
  </sheetViews>
  <sheetFormatPr defaultColWidth="9.140625" defaultRowHeight="18.75" customHeight="1" x14ac:dyDescent="0.25"/>
  <cols>
    <col min="1" max="1" width="5.140625" style="382" customWidth="1"/>
    <col min="2" max="2" width="41.28515625" style="382" customWidth="1"/>
    <col min="3" max="3" width="10.85546875" style="382" customWidth="1"/>
    <col min="4" max="4" width="12.28515625" style="382" hidden="1" customWidth="1"/>
    <col min="5" max="5" width="18.28515625" style="382" hidden="1" customWidth="1"/>
    <col min="6" max="6" width="27.42578125" style="382" hidden="1" customWidth="1"/>
    <col min="7" max="7" width="35.42578125" style="382" hidden="1" customWidth="1"/>
    <col min="8" max="8" width="25.5703125" style="382" hidden="1" customWidth="1"/>
    <col min="9" max="9" width="10.140625" style="382" hidden="1" customWidth="1"/>
    <col min="10" max="10" width="9.42578125" style="382" hidden="1" customWidth="1"/>
    <col min="11" max="11" width="10.140625" style="382" hidden="1" customWidth="1"/>
    <col min="12" max="12" width="13.7109375" style="382" customWidth="1"/>
    <col min="13" max="15" width="14.7109375" style="382" customWidth="1"/>
    <col min="16" max="18" width="16.5703125" style="382" customWidth="1"/>
    <col min="19" max="19" width="12" style="382" customWidth="1"/>
    <col min="20" max="40" width="12" style="382" hidden="1" customWidth="1"/>
    <col min="41" max="71" width="10.28515625" style="382" customWidth="1"/>
    <col min="72" max="16384" width="9.140625" style="383"/>
  </cols>
  <sheetData>
    <row r="1" spans="1:40" ht="17.25" customHeight="1" x14ac:dyDescent="0.25">
      <c r="A1" s="570" t="s">
        <v>323</v>
      </c>
      <c r="B1" s="570"/>
    </row>
    <row r="2" spans="1:40" ht="33" customHeight="1" x14ac:dyDescent="0.25">
      <c r="A2" s="578" t="s">
        <v>324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</row>
    <row r="3" spans="1:40" ht="18.75" customHeight="1" x14ac:dyDescent="0.25">
      <c r="A3" s="547" t="s">
        <v>748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7"/>
      <c r="AL3" s="547"/>
      <c r="AM3" s="547"/>
      <c r="AN3" s="547"/>
    </row>
    <row r="4" spans="1:40" ht="39" customHeight="1" x14ac:dyDescent="0.25">
      <c r="A4" s="395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</row>
    <row r="5" spans="1:40" s="397" customFormat="1" ht="41.25" customHeight="1" x14ac:dyDescent="0.25">
      <c r="A5" s="571" t="s">
        <v>53</v>
      </c>
      <c r="B5" s="571" t="s">
        <v>4</v>
      </c>
      <c r="C5" s="572" t="s">
        <v>54</v>
      </c>
      <c r="D5" s="396"/>
      <c r="E5" s="396"/>
      <c r="F5" s="396"/>
      <c r="G5" s="396"/>
      <c r="H5" s="396"/>
      <c r="I5" s="396"/>
      <c r="J5" s="396"/>
      <c r="K5" s="396"/>
      <c r="L5" s="573" t="s">
        <v>55</v>
      </c>
      <c r="M5" s="572" t="s">
        <v>7</v>
      </c>
      <c r="N5" s="572"/>
      <c r="O5" s="572"/>
      <c r="P5" s="571" t="s">
        <v>8</v>
      </c>
      <c r="Q5" s="571"/>
      <c r="R5" s="571"/>
      <c r="S5" s="579" t="s">
        <v>56</v>
      </c>
      <c r="T5" s="572" t="s">
        <v>57</v>
      </c>
      <c r="U5" s="572"/>
      <c r="V5" s="572"/>
      <c r="W5" s="572"/>
      <c r="X5" s="572"/>
      <c r="Y5" s="572"/>
      <c r="Z5" s="572"/>
      <c r="AA5" s="572"/>
      <c r="AB5" s="572"/>
      <c r="AC5" s="572"/>
      <c r="AD5" s="572"/>
      <c r="AE5" s="572"/>
      <c r="AF5" s="572"/>
      <c r="AG5" s="572"/>
      <c r="AH5" s="572"/>
      <c r="AI5" s="572"/>
      <c r="AJ5" s="572"/>
      <c r="AK5" s="572"/>
      <c r="AL5" s="572"/>
      <c r="AM5" s="572"/>
      <c r="AN5" s="572"/>
    </row>
    <row r="6" spans="1:40" s="397" customFormat="1" ht="41.25" customHeight="1" x14ac:dyDescent="0.25">
      <c r="A6" s="571"/>
      <c r="B6" s="571"/>
      <c r="C6" s="572"/>
      <c r="D6" s="396"/>
      <c r="E6" s="396"/>
      <c r="F6" s="396"/>
      <c r="G6" s="396"/>
      <c r="H6" s="396"/>
      <c r="I6" s="396"/>
      <c r="J6" s="396"/>
      <c r="K6" s="396"/>
      <c r="L6" s="574"/>
      <c r="M6" s="572" t="s">
        <v>10</v>
      </c>
      <c r="N6" s="572" t="s">
        <v>11</v>
      </c>
      <c r="O6" s="572" t="s">
        <v>12</v>
      </c>
      <c r="P6" s="572" t="s">
        <v>13</v>
      </c>
      <c r="Q6" s="572" t="s">
        <v>14</v>
      </c>
      <c r="R6" s="572" t="s">
        <v>15</v>
      </c>
      <c r="S6" s="580"/>
      <c r="T6" s="576" t="s">
        <v>59</v>
      </c>
      <c r="U6" s="577"/>
      <c r="V6" s="577"/>
      <c r="W6" s="576" t="s">
        <v>60</v>
      </c>
      <c r="X6" s="577"/>
      <c r="Y6" s="577"/>
      <c r="Z6" s="576" t="s">
        <v>61</v>
      </c>
      <c r="AA6" s="577"/>
      <c r="AB6" s="577"/>
      <c r="AC6" s="576" t="s">
        <v>62</v>
      </c>
      <c r="AD6" s="577"/>
      <c r="AE6" s="577"/>
      <c r="AF6" s="576" t="s">
        <v>63</v>
      </c>
      <c r="AG6" s="577"/>
      <c r="AH6" s="577"/>
      <c r="AI6" s="576" t="s">
        <v>64</v>
      </c>
      <c r="AJ6" s="577"/>
      <c r="AK6" s="577"/>
      <c r="AL6" s="572" t="s">
        <v>65</v>
      </c>
      <c r="AM6" s="572"/>
      <c r="AN6" s="572"/>
    </row>
    <row r="7" spans="1:40" s="397" customFormat="1" ht="85.5" customHeight="1" x14ac:dyDescent="0.25">
      <c r="A7" s="571"/>
      <c r="B7" s="571"/>
      <c r="C7" s="572"/>
      <c r="D7" s="396"/>
      <c r="E7" s="396"/>
      <c r="F7" s="396"/>
      <c r="G7" s="396"/>
      <c r="H7" s="396"/>
      <c r="I7" s="396"/>
      <c r="J7" s="396"/>
      <c r="K7" s="396"/>
      <c r="L7" s="575"/>
      <c r="M7" s="572"/>
      <c r="N7" s="572"/>
      <c r="O7" s="572"/>
      <c r="P7" s="572"/>
      <c r="Q7" s="572"/>
      <c r="R7" s="572"/>
      <c r="S7" s="581"/>
      <c r="T7" s="398" t="s">
        <v>66</v>
      </c>
      <c r="U7" s="398" t="s">
        <v>11</v>
      </c>
      <c r="V7" s="398" t="s">
        <v>67</v>
      </c>
      <c r="W7" s="398" t="s">
        <v>66</v>
      </c>
      <c r="X7" s="398" t="s">
        <v>11</v>
      </c>
      <c r="Y7" s="398" t="s">
        <v>67</v>
      </c>
      <c r="Z7" s="398" t="s">
        <v>66</v>
      </c>
      <c r="AA7" s="398" t="s">
        <v>11</v>
      </c>
      <c r="AB7" s="398" t="s">
        <v>67</v>
      </c>
      <c r="AC7" s="398" t="s">
        <v>66</v>
      </c>
      <c r="AD7" s="398" t="s">
        <v>11</v>
      </c>
      <c r="AE7" s="398" t="s">
        <v>67</v>
      </c>
      <c r="AF7" s="398" t="s">
        <v>66</v>
      </c>
      <c r="AG7" s="398" t="s">
        <v>11</v>
      </c>
      <c r="AH7" s="398" t="s">
        <v>67</v>
      </c>
      <c r="AI7" s="398" t="s">
        <v>66</v>
      </c>
      <c r="AJ7" s="398" t="s">
        <v>11</v>
      </c>
      <c r="AK7" s="398" t="s">
        <v>67</v>
      </c>
      <c r="AL7" s="398" t="s">
        <v>66</v>
      </c>
      <c r="AM7" s="398" t="s">
        <v>11</v>
      </c>
      <c r="AN7" s="398" t="s">
        <v>67</v>
      </c>
    </row>
    <row r="8" spans="1:40" s="397" customFormat="1" ht="33" customHeight="1" x14ac:dyDescent="0.25">
      <c r="A8" s="399">
        <v>1</v>
      </c>
      <c r="B8" s="400" t="s">
        <v>325</v>
      </c>
      <c r="C8" s="401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2"/>
      <c r="AM8" s="402"/>
      <c r="AN8" s="402"/>
    </row>
    <row r="9" spans="1:40" ht="54" customHeight="1" x14ac:dyDescent="0.25">
      <c r="A9" s="403"/>
      <c r="B9" s="404" t="s">
        <v>326</v>
      </c>
      <c r="C9" s="405" t="s">
        <v>327</v>
      </c>
      <c r="D9" s="300"/>
      <c r="E9" s="300"/>
      <c r="F9" s="300"/>
      <c r="G9" s="300"/>
      <c r="H9" s="300"/>
      <c r="I9" s="300"/>
      <c r="J9" s="300"/>
      <c r="K9" s="300"/>
      <c r="L9" s="300">
        <v>7</v>
      </c>
      <c r="M9" s="300">
        <v>7</v>
      </c>
      <c r="N9" s="300">
        <v>7</v>
      </c>
      <c r="O9" s="300">
        <v>7</v>
      </c>
      <c r="P9" s="403">
        <f>N9/L9%</f>
        <v>99.999999999999986</v>
      </c>
      <c r="Q9" s="403">
        <f>N9/M9%</f>
        <v>99.999999999999986</v>
      </c>
      <c r="R9" s="403">
        <f>O9/M9%</f>
        <v>99.999999999999986</v>
      </c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</row>
    <row r="10" spans="1:40" s="397" customFormat="1" ht="35.25" customHeight="1" x14ac:dyDescent="0.25">
      <c r="A10" s="406">
        <v>2</v>
      </c>
      <c r="B10" s="407" t="s">
        <v>328</v>
      </c>
      <c r="C10" s="408"/>
      <c r="D10" s="409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  <c r="AL10" s="406"/>
      <c r="AM10" s="406"/>
      <c r="AN10" s="406"/>
    </row>
    <row r="11" spans="1:40" ht="50.25" customHeight="1" x14ac:dyDescent="0.25">
      <c r="A11" s="403"/>
      <c r="B11" s="410" t="s">
        <v>329</v>
      </c>
      <c r="C11" s="405" t="s">
        <v>330</v>
      </c>
      <c r="D11" s="403"/>
      <c r="E11" s="403"/>
      <c r="F11" s="403"/>
      <c r="G11" s="403"/>
      <c r="H11" s="403"/>
      <c r="I11" s="403"/>
      <c r="J11" s="403"/>
      <c r="K11" s="403"/>
      <c r="L11" s="403">
        <v>12863</v>
      </c>
      <c r="M11" s="403">
        <v>13019</v>
      </c>
      <c r="N11" s="403">
        <f t="shared" ref="N11:O13" si="0">U11+X11+AA11+AD11+AG11+AJ11+AM11</f>
        <v>12989</v>
      </c>
      <c r="O11" s="403">
        <f t="shared" si="0"/>
        <v>13018</v>
      </c>
      <c r="P11" s="403">
        <f>N11/L11%</f>
        <v>100.9795537588432</v>
      </c>
      <c r="Q11" s="403">
        <f>N11/M11%</f>
        <v>99.769567555111763</v>
      </c>
      <c r="R11" s="403">
        <f>O11/M11%</f>
        <v>99.992318918503727</v>
      </c>
      <c r="S11" s="403"/>
      <c r="T11" s="432">
        <v>2383</v>
      </c>
      <c r="U11" s="432">
        <v>2382</v>
      </c>
      <c r="V11" s="98">
        <v>2383</v>
      </c>
      <c r="W11" s="432">
        <v>3618</v>
      </c>
      <c r="X11" s="432">
        <v>3617</v>
      </c>
      <c r="Y11" s="98">
        <v>3618</v>
      </c>
      <c r="Z11" s="432">
        <v>2439</v>
      </c>
      <c r="AA11" s="432">
        <v>2434</v>
      </c>
      <c r="AB11" s="98">
        <v>2438</v>
      </c>
      <c r="AC11" s="432">
        <v>768</v>
      </c>
      <c r="AD11" s="432">
        <v>752</v>
      </c>
      <c r="AE11" s="98">
        <v>768</v>
      </c>
      <c r="AF11" s="432">
        <v>1477</v>
      </c>
      <c r="AG11" s="432">
        <v>1477</v>
      </c>
      <c r="AH11" s="432">
        <v>1477</v>
      </c>
      <c r="AI11" s="432">
        <v>1316</v>
      </c>
      <c r="AJ11" s="432">
        <v>1311</v>
      </c>
      <c r="AK11" s="432">
        <v>1316</v>
      </c>
      <c r="AL11" s="432">
        <v>1018</v>
      </c>
      <c r="AM11" s="432">
        <v>1016</v>
      </c>
      <c r="AN11" s="432">
        <v>1018</v>
      </c>
    </row>
    <row r="12" spans="1:40" ht="43.5" customHeight="1" x14ac:dyDescent="0.25">
      <c r="A12" s="403"/>
      <c r="B12" s="404" t="s">
        <v>331</v>
      </c>
      <c r="C12" s="405" t="s">
        <v>330</v>
      </c>
      <c r="D12" s="403"/>
      <c r="E12" s="403"/>
      <c r="F12" s="403"/>
      <c r="G12" s="403"/>
      <c r="H12" s="403"/>
      <c r="I12" s="403"/>
      <c r="J12" s="403"/>
      <c r="K12" s="403"/>
      <c r="L12" s="403">
        <v>234</v>
      </c>
      <c r="M12" s="403">
        <v>195</v>
      </c>
      <c r="N12" s="403">
        <f t="shared" si="0"/>
        <v>202</v>
      </c>
      <c r="O12" s="403">
        <f t="shared" si="0"/>
        <v>195</v>
      </c>
      <c r="P12" s="403">
        <f t="shared" ref="P12:P17" si="1">N12/L12%</f>
        <v>86.324786324786331</v>
      </c>
      <c r="Q12" s="403">
        <f t="shared" ref="Q12:Q17" si="2">N12/M12%</f>
        <v>103.58974358974359</v>
      </c>
      <c r="R12" s="403">
        <f t="shared" ref="R12:R17" si="3">O12/M12%</f>
        <v>100</v>
      </c>
      <c r="S12" s="403"/>
      <c r="T12" s="411">
        <v>19</v>
      </c>
      <c r="U12" s="411">
        <v>20</v>
      </c>
      <c r="V12" s="411">
        <v>19</v>
      </c>
      <c r="W12" s="411">
        <v>8</v>
      </c>
      <c r="X12" s="411">
        <v>8</v>
      </c>
      <c r="Y12" s="411">
        <v>8</v>
      </c>
      <c r="Z12" s="411">
        <v>5</v>
      </c>
      <c r="AA12" s="411">
        <v>5</v>
      </c>
      <c r="AB12" s="411">
        <v>5</v>
      </c>
      <c r="AC12" s="411">
        <v>7</v>
      </c>
      <c r="AD12" s="411">
        <v>7</v>
      </c>
      <c r="AE12" s="411">
        <v>7</v>
      </c>
      <c r="AF12" s="411">
        <v>7</v>
      </c>
      <c r="AG12" s="411">
        <v>7</v>
      </c>
      <c r="AH12" s="411">
        <v>7</v>
      </c>
      <c r="AI12" s="411">
        <v>23</v>
      </c>
      <c r="AJ12" s="411">
        <v>24</v>
      </c>
      <c r="AK12" s="411">
        <v>23</v>
      </c>
      <c r="AL12" s="411">
        <v>126</v>
      </c>
      <c r="AM12" s="411">
        <v>131</v>
      </c>
      <c r="AN12" s="411">
        <f>AL12</f>
        <v>126</v>
      </c>
    </row>
    <row r="13" spans="1:40" ht="37.5" customHeight="1" x14ac:dyDescent="0.25">
      <c r="A13" s="403"/>
      <c r="B13" s="404" t="s">
        <v>332</v>
      </c>
      <c r="C13" s="405" t="s">
        <v>330</v>
      </c>
      <c r="D13" s="403"/>
      <c r="E13" s="403"/>
      <c r="F13" s="403"/>
      <c r="G13" s="403"/>
      <c r="H13" s="403"/>
      <c r="I13" s="403"/>
      <c r="J13" s="403"/>
      <c r="K13" s="403"/>
      <c r="L13" s="403">
        <v>1</v>
      </c>
      <c r="M13" s="403">
        <v>7</v>
      </c>
      <c r="N13" s="403">
        <f t="shared" si="0"/>
        <v>0</v>
      </c>
      <c r="O13" s="403">
        <f t="shared" si="0"/>
        <v>7</v>
      </c>
      <c r="P13" s="403">
        <f t="shared" si="1"/>
        <v>0</v>
      </c>
      <c r="Q13" s="403">
        <f t="shared" si="2"/>
        <v>0</v>
      </c>
      <c r="R13" s="403">
        <f t="shared" si="3"/>
        <v>99.999999999999986</v>
      </c>
      <c r="S13" s="403"/>
      <c r="T13" s="411">
        <v>1</v>
      </c>
      <c r="U13" s="411">
        <v>0</v>
      </c>
      <c r="V13" s="411">
        <v>1</v>
      </c>
      <c r="W13" s="411">
        <v>0</v>
      </c>
      <c r="X13" s="411">
        <v>0</v>
      </c>
      <c r="Y13" s="411">
        <v>0</v>
      </c>
      <c r="Z13" s="411">
        <v>0</v>
      </c>
      <c r="AA13" s="411">
        <v>0</v>
      </c>
      <c r="AB13" s="411">
        <v>0</v>
      </c>
      <c r="AC13" s="411">
        <v>0</v>
      </c>
      <c r="AD13" s="411">
        <v>0</v>
      </c>
      <c r="AE13" s="411">
        <v>0</v>
      </c>
      <c r="AF13" s="411">
        <v>0</v>
      </c>
      <c r="AG13" s="411">
        <v>0</v>
      </c>
      <c r="AH13" s="411">
        <v>0</v>
      </c>
      <c r="AI13" s="411">
        <v>1</v>
      </c>
      <c r="AJ13" s="411">
        <v>0</v>
      </c>
      <c r="AK13" s="411">
        <v>1</v>
      </c>
      <c r="AL13" s="411">
        <v>5</v>
      </c>
      <c r="AM13" s="411">
        <v>0</v>
      </c>
      <c r="AN13" s="411">
        <v>5</v>
      </c>
    </row>
    <row r="14" spans="1:40" ht="42.75" hidden="1" customHeight="1" x14ac:dyDescent="0.25">
      <c r="A14" s="403"/>
      <c r="B14" s="404" t="s">
        <v>333</v>
      </c>
      <c r="C14" s="405" t="s">
        <v>330</v>
      </c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 t="e">
        <f t="shared" si="1"/>
        <v>#DIV/0!</v>
      </c>
      <c r="Q14" s="403" t="e">
        <f t="shared" si="2"/>
        <v>#DIV/0!</v>
      </c>
      <c r="R14" s="403" t="e">
        <f t="shared" si="3"/>
        <v>#DIV/0!</v>
      </c>
      <c r="S14" s="403"/>
      <c r="T14" s="411">
        <v>0</v>
      </c>
      <c r="U14" s="411"/>
      <c r="V14" s="411"/>
      <c r="W14" s="411">
        <v>0</v>
      </c>
      <c r="X14" s="411"/>
      <c r="Y14" s="411"/>
      <c r="Z14" s="411">
        <v>0</v>
      </c>
      <c r="AA14" s="411"/>
      <c r="AB14" s="411"/>
      <c r="AC14" s="411">
        <v>0</v>
      </c>
      <c r="AD14" s="411"/>
      <c r="AE14" s="411"/>
      <c r="AF14" s="411">
        <v>0</v>
      </c>
      <c r="AG14" s="411"/>
      <c r="AH14" s="411"/>
      <c r="AI14" s="411">
        <v>0</v>
      </c>
      <c r="AJ14" s="411"/>
      <c r="AK14" s="411"/>
      <c r="AL14" s="411">
        <v>0</v>
      </c>
      <c r="AM14" s="411"/>
      <c r="AN14" s="411"/>
    </row>
    <row r="15" spans="1:40" ht="54.75" customHeight="1" x14ac:dyDescent="0.25">
      <c r="A15" s="403"/>
      <c r="B15" s="404" t="s">
        <v>334</v>
      </c>
      <c r="C15" s="405" t="s">
        <v>27</v>
      </c>
      <c r="D15" s="412"/>
      <c r="E15" s="412"/>
      <c r="F15" s="412"/>
      <c r="G15" s="412"/>
      <c r="H15" s="412"/>
      <c r="I15" s="412"/>
      <c r="J15" s="412"/>
      <c r="K15" s="412"/>
      <c r="L15" s="412">
        <v>1.82</v>
      </c>
      <c r="M15" s="412">
        <v>1.4978108917735999</v>
      </c>
      <c r="N15" s="412">
        <f>N12/N11%</f>
        <v>1.5551620602047889</v>
      </c>
      <c r="O15" s="412">
        <f>O12/O11%</f>
        <v>1.497925948686434</v>
      </c>
      <c r="P15" s="403">
        <f t="shared" si="1"/>
        <v>85.448464846416968</v>
      </c>
      <c r="Q15" s="403">
        <f t="shared" si="2"/>
        <v>103.82899929131092</v>
      </c>
      <c r="R15" s="403">
        <f t="shared" si="3"/>
        <v>100.00768167152917</v>
      </c>
      <c r="S15" s="412"/>
      <c r="T15" s="413">
        <v>0.79731430969366346</v>
      </c>
      <c r="U15" s="414">
        <f>U12/U11*100</f>
        <v>0.83963056255247692</v>
      </c>
      <c r="V15" s="414">
        <f t="shared" ref="V15:AN15" si="4">V12/V11*100</f>
        <v>0.79731430969366346</v>
      </c>
      <c r="W15" s="414">
        <f t="shared" si="4"/>
        <v>0.22111663902708678</v>
      </c>
      <c r="X15" s="414">
        <f t="shared" si="4"/>
        <v>0.2211777716339508</v>
      </c>
      <c r="Y15" s="414">
        <f t="shared" si="4"/>
        <v>0.22111663902708678</v>
      </c>
      <c r="Z15" s="414">
        <f t="shared" si="4"/>
        <v>0.2050020500205002</v>
      </c>
      <c r="AA15" s="414">
        <f t="shared" si="4"/>
        <v>0.20542317173377159</v>
      </c>
      <c r="AB15" s="414">
        <f t="shared" si="4"/>
        <v>0.20508613617719443</v>
      </c>
      <c r="AC15" s="414">
        <f t="shared" si="4"/>
        <v>0.91145833333333337</v>
      </c>
      <c r="AD15" s="414">
        <f t="shared" si="4"/>
        <v>0.93085106382978722</v>
      </c>
      <c r="AE15" s="414">
        <f t="shared" si="4"/>
        <v>0.91145833333333337</v>
      </c>
      <c r="AF15" s="414">
        <f t="shared" si="4"/>
        <v>0.47393364928909953</v>
      </c>
      <c r="AG15" s="414">
        <f t="shared" si="4"/>
        <v>0.47393364928909953</v>
      </c>
      <c r="AH15" s="414">
        <f t="shared" si="4"/>
        <v>0.47393364928909953</v>
      </c>
      <c r="AI15" s="414">
        <f t="shared" si="4"/>
        <v>1.7477203647416413</v>
      </c>
      <c r="AJ15" s="414">
        <f t="shared" si="4"/>
        <v>1.8306636155606408</v>
      </c>
      <c r="AK15" s="414">
        <f t="shared" si="4"/>
        <v>1.7477203647416413</v>
      </c>
      <c r="AL15" s="414">
        <f t="shared" si="4"/>
        <v>12.37721021611002</v>
      </c>
      <c r="AM15" s="414">
        <f t="shared" si="4"/>
        <v>12.893700787401574</v>
      </c>
      <c r="AN15" s="414">
        <f t="shared" si="4"/>
        <v>12.37721021611002</v>
      </c>
    </row>
    <row r="16" spans="1:40" ht="55.5" customHeight="1" x14ac:dyDescent="0.25">
      <c r="A16" s="403"/>
      <c r="B16" s="404" t="s">
        <v>335</v>
      </c>
      <c r="C16" s="405" t="s">
        <v>336</v>
      </c>
      <c r="D16" s="403"/>
      <c r="E16" s="403"/>
      <c r="F16" s="403"/>
      <c r="G16" s="403"/>
      <c r="H16" s="403"/>
      <c r="I16" s="403"/>
      <c r="J16" s="403"/>
      <c r="K16" s="403"/>
      <c r="L16" s="403">
        <v>211</v>
      </c>
      <c r="M16" s="403">
        <v>169</v>
      </c>
      <c r="N16" s="403">
        <f>U16+X16+AA16+AD16+AG16+AJ16+AM16</f>
        <v>175</v>
      </c>
      <c r="O16" s="403">
        <f>V16+Y16+AB16+AE16+AH16+AK16+AN16</f>
        <v>169</v>
      </c>
      <c r="P16" s="403">
        <f t="shared" si="1"/>
        <v>82.938388625592424</v>
      </c>
      <c r="Q16" s="403">
        <f t="shared" si="2"/>
        <v>103.55029585798817</v>
      </c>
      <c r="R16" s="403">
        <f t="shared" si="3"/>
        <v>100</v>
      </c>
      <c r="S16" s="403"/>
      <c r="T16" s="411">
        <v>13</v>
      </c>
      <c r="U16" s="411">
        <v>15</v>
      </c>
      <c r="V16" s="411">
        <f>T16</f>
        <v>13</v>
      </c>
      <c r="W16" s="411">
        <v>3</v>
      </c>
      <c r="X16" s="411">
        <v>3</v>
      </c>
      <c r="Y16" s="411">
        <f>W16</f>
        <v>3</v>
      </c>
      <c r="Z16" s="411">
        <v>4</v>
      </c>
      <c r="AA16" s="411">
        <v>4</v>
      </c>
      <c r="AB16" s="411">
        <v>4</v>
      </c>
      <c r="AC16" s="411">
        <v>6</v>
      </c>
      <c r="AD16" s="411">
        <v>6</v>
      </c>
      <c r="AE16" s="411">
        <v>6</v>
      </c>
      <c r="AF16" s="411">
        <v>4</v>
      </c>
      <c r="AG16" s="411">
        <v>4</v>
      </c>
      <c r="AH16" s="411">
        <v>4</v>
      </c>
      <c r="AI16" s="411">
        <v>13</v>
      </c>
      <c r="AJ16" s="411">
        <v>13</v>
      </c>
      <c r="AK16" s="411">
        <v>13</v>
      </c>
      <c r="AL16" s="411">
        <v>126</v>
      </c>
      <c r="AM16" s="411">
        <v>130</v>
      </c>
      <c r="AN16" s="411">
        <v>126</v>
      </c>
    </row>
    <row r="17" spans="1:40" ht="54.75" customHeight="1" x14ac:dyDescent="0.25">
      <c r="A17" s="403"/>
      <c r="B17" s="404" t="s">
        <v>337</v>
      </c>
      <c r="C17" s="405" t="s">
        <v>27</v>
      </c>
      <c r="D17" s="412"/>
      <c r="E17" s="412"/>
      <c r="F17" s="412"/>
      <c r="G17" s="412"/>
      <c r="H17" s="412"/>
      <c r="I17" s="412"/>
      <c r="J17" s="412"/>
      <c r="K17" s="412"/>
      <c r="L17" s="412">
        <v>1.6403638342533</v>
      </c>
      <c r="M17" s="412">
        <v>1.2981027728704</v>
      </c>
      <c r="N17" s="412">
        <f>N16/N11%</f>
        <v>1.3472938640388021</v>
      </c>
      <c r="O17" s="412">
        <f>O16/O11%</f>
        <v>1.2982024888615762</v>
      </c>
      <c r="P17" s="403">
        <f t="shared" si="1"/>
        <v>82.133843474554268</v>
      </c>
      <c r="Q17" s="403">
        <f t="shared" si="2"/>
        <v>103.78946044923929</v>
      </c>
      <c r="R17" s="403">
        <f t="shared" si="3"/>
        <v>100.00768167153328</v>
      </c>
      <c r="S17" s="412"/>
      <c r="T17" s="414">
        <f>T16/T11*100</f>
        <v>0.54553084347461178</v>
      </c>
      <c r="U17" s="414">
        <f t="shared" ref="U17:AN17" si="5">U16/U11*100</f>
        <v>0.62972292191435775</v>
      </c>
      <c r="V17" s="414">
        <f t="shared" si="5"/>
        <v>0.54553084347461178</v>
      </c>
      <c r="W17" s="414">
        <f t="shared" si="5"/>
        <v>8.2918739635157543E-2</v>
      </c>
      <c r="X17" s="414">
        <f t="shared" si="5"/>
        <v>8.2941664362731538E-2</v>
      </c>
      <c r="Y17" s="414">
        <f t="shared" si="5"/>
        <v>8.2918739635157543E-2</v>
      </c>
      <c r="Z17" s="414">
        <f t="shared" si="5"/>
        <v>0.16400164001640016</v>
      </c>
      <c r="AA17" s="414">
        <f t="shared" si="5"/>
        <v>0.16433853738701726</v>
      </c>
      <c r="AB17" s="414">
        <f t="shared" si="5"/>
        <v>0.16406890894175555</v>
      </c>
      <c r="AC17" s="414">
        <f t="shared" si="5"/>
        <v>0.78125</v>
      </c>
      <c r="AD17" s="414">
        <f t="shared" si="5"/>
        <v>0.7978723404255319</v>
      </c>
      <c r="AE17" s="414">
        <f t="shared" si="5"/>
        <v>0.78125</v>
      </c>
      <c r="AF17" s="414">
        <f t="shared" si="5"/>
        <v>0.27081922816519971</v>
      </c>
      <c r="AG17" s="414">
        <f t="shared" si="5"/>
        <v>0.27081922816519971</v>
      </c>
      <c r="AH17" s="414">
        <f t="shared" si="5"/>
        <v>0.27081922816519971</v>
      </c>
      <c r="AI17" s="414">
        <f t="shared" si="5"/>
        <v>0.9878419452887538</v>
      </c>
      <c r="AJ17" s="414">
        <f t="shared" si="5"/>
        <v>0.99160945842868031</v>
      </c>
      <c r="AK17" s="414">
        <f t="shared" si="5"/>
        <v>0.9878419452887538</v>
      </c>
      <c r="AL17" s="414">
        <f t="shared" si="5"/>
        <v>12.37721021611002</v>
      </c>
      <c r="AM17" s="414">
        <f t="shared" si="5"/>
        <v>12.795275590551181</v>
      </c>
      <c r="AN17" s="414">
        <f t="shared" si="5"/>
        <v>12.37721021611002</v>
      </c>
    </row>
    <row r="18" spans="1:40" ht="54.75" customHeight="1" x14ac:dyDescent="0.25">
      <c r="A18" s="403"/>
      <c r="B18" s="410" t="s">
        <v>338</v>
      </c>
      <c r="C18" s="405" t="s">
        <v>27</v>
      </c>
      <c r="D18" s="412"/>
      <c r="E18" s="412"/>
      <c r="F18" s="412"/>
      <c r="G18" s="412"/>
      <c r="H18" s="412"/>
      <c r="I18" s="412"/>
      <c r="J18" s="405"/>
      <c r="K18" s="412"/>
      <c r="L18" s="412">
        <v>2.0828733576925999E-2</v>
      </c>
      <c r="M18" s="412">
        <v>0.06</v>
      </c>
      <c r="N18" s="412">
        <v>0</v>
      </c>
      <c r="O18" s="412">
        <v>0.06</v>
      </c>
      <c r="P18" s="403">
        <f t="shared" ref="P18" si="6">N18/L18%</f>
        <v>0</v>
      </c>
      <c r="Q18" s="403">
        <f t="shared" ref="Q18" si="7">N18/M18%</f>
        <v>0</v>
      </c>
      <c r="R18" s="403">
        <f t="shared" ref="R18" si="8">O18/M18%</f>
        <v>100</v>
      </c>
      <c r="S18" s="412"/>
      <c r="T18" s="415">
        <f>0.84-T15</f>
        <v>4.268569030633651E-2</v>
      </c>
      <c r="U18" s="415">
        <v>0</v>
      </c>
      <c r="V18" s="415">
        <f>+U15-V15</f>
        <v>4.2316252858813463E-2</v>
      </c>
      <c r="W18" s="411">
        <v>0</v>
      </c>
      <c r="X18" s="411">
        <v>0</v>
      </c>
      <c r="Y18" s="411">
        <v>0</v>
      </c>
      <c r="Z18" s="411">
        <v>0</v>
      </c>
      <c r="AA18" s="411">
        <v>0</v>
      </c>
      <c r="AB18" s="411"/>
      <c r="AC18" s="411">
        <v>0</v>
      </c>
      <c r="AD18" s="411">
        <v>0</v>
      </c>
      <c r="AE18" s="415">
        <f>AD15-AE15</f>
        <v>1.9392730496453847E-2</v>
      </c>
      <c r="AF18" s="411">
        <v>0</v>
      </c>
      <c r="AG18" s="411">
        <v>0</v>
      </c>
      <c r="AH18" s="411">
        <v>0</v>
      </c>
      <c r="AI18" s="411">
        <v>0</v>
      </c>
      <c r="AJ18" s="411">
        <v>0</v>
      </c>
      <c r="AK18" s="415">
        <f>+AJ15-AK15</f>
        <v>8.2943250818999559E-2</v>
      </c>
      <c r="AL18" s="411">
        <v>0</v>
      </c>
      <c r="AM18" s="411">
        <v>0</v>
      </c>
      <c r="AN18" s="415">
        <f>AM15-AN15</f>
        <v>0.51649057129155374</v>
      </c>
    </row>
    <row r="19" spans="1:40" ht="48" customHeight="1" x14ac:dyDescent="0.25">
      <c r="A19" s="403"/>
      <c r="B19" s="404" t="s">
        <v>339</v>
      </c>
      <c r="C19" s="405" t="s">
        <v>340</v>
      </c>
      <c r="D19" s="403"/>
      <c r="E19" s="403"/>
      <c r="F19" s="403"/>
      <c r="G19" s="403"/>
      <c r="H19" s="403"/>
      <c r="I19" s="403"/>
      <c r="J19" s="403"/>
      <c r="K19" s="403"/>
      <c r="L19" s="403">
        <v>90</v>
      </c>
      <c r="M19" s="403">
        <v>82</v>
      </c>
      <c r="N19" s="403">
        <f>U19+X19+AA19+AD19+AG19+AJ19+AM19</f>
        <v>103</v>
      </c>
      <c r="O19" s="403">
        <f>V19+Y19+AB19+AE19+AH19+AK19+AN19</f>
        <v>82</v>
      </c>
      <c r="P19" s="403">
        <f t="shared" ref="P19:P20" si="9">N19/L19%</f>
        <v>114.44444444444444</v>
      </c>
      <c r="Q19" s="403">
        <f t="shared" ref="Q19:Q20" si="10">N19/M19%</f>
        <v>125.60975609756099</v>
      </c>
      <c r="R19" s="403">
        <f t="shared" ref="R19:R20" si="11">O19/M19%</f>
        <v>100</v>
      </c>
      <c r="S19" s="403"/>
      <c r="T19" s="411">
        <v>5</v>
      </c>
      <c r="U19" s="411">
        <v>8</v>
      </c>
      <c r="V19" s="411">
        <f>T19</f>
        <v>5</v>
      </c>
      <c r="W19" s="411">
        <v>5</v>
      </c>
      <c r="X19" s="411">
        <v>6</v>
      </c>
      <c r="Y19" s="411">
        <f>W19</f>
        <v>5</v>
      </c>
      <c r="Z19" s="411">
        <v>3</v>
      </c>
      <c r="AA19" s="411">
        <v>4</v>
      </c>
      <c r="AB19" s="411">
        <f>Z19</f>
        <v>3</v>
      </c>
      <c r="AC19" s="411">
        <v>7</v>
      </c>
      <c r="AD19" s="411">
        <v>9</v>
      </c>
      <c r="AE19" s="411">
        <f>AC19</f>
        <v>7</v>
      </c>
      <c r="AF19" s="411">
        <v>3</v>
      </c>
      <c r="AG19" s="411">
        <v>4</v>
      </c>
      <c r="AH19" s="411">
        <f>AF19</f>
        <v>3</v>
      </c>
      <c r="AI19" s="411">
        <v>14</v>
      </c>
      <c r="AJ19" s="411">
        <v>18</v>
      </c>
      <c r="AK19" s="411">
        <f>AI19</f>
        <v>14</v>
      </c>
      <c r="AL19" s="411">
        <v>45</v>
      </c>
      <c r="AM19" s="411">
        <v>54</v>
      </c>
      <c r="AN19" s="411">
        <f>AL19</f>
        <v>45</v>
      </c>
    </row>
    <row r="20" spans="1:40" ht="48" customHeight="1" x14ac:dyDescent="0.25">
      <c r="A20" s="403"/>
      <c r="B20" s="404" t="s">
        <v>341</v>
      </c>
      <c r="C20" s="405" t="s">
        <v>27</v>
      </c>
      <c r="D20" s="412"/>
      <c r="E20" s="412"/>
      <c r="F20" s="412"/>
      <c r="G20" s="412"/>
      <c r="H20" s="412"/>
      <c r="I20" s="412"/>
      <c r="J20" s="412"/>
      <c r="K20" s="412"/>
      <c r="L20" s="412">
        <v>0.69968125631656997</v>
      </c>
      <c r="M20" s="412">
        <v>0.62984868269451999</v>
      </c>
      <c r="N20" s="412">
        <f>N19/N11%</f>
        <v>0.79297867426283786</v>
      </c>
      <c r="O20" s="412">
        <f>O19/O11%</f>
        <v>0.62989706560147485</v>
      </c>
      <c r="P20" s="403">
        <f t="shared" si="9"/>
        <v>113.33427430047598</v>
      </c>
      <c r="Q20" s="403">
        <f t="shared" si="10"/>
        <v>125.89987024668223</v>
      </c>
      <c r="R20" s="403">
        <f t="shared" si="11"/>
        <v>100.00768167153227</v>
      </c>
      <c r="S20" s="412"/>
      <c r="T20" s="415">
        <f>T19/T11*100</f>
        <v>0.20981955518254303</v>
      </c>
      <c r="U20" s="415">
        <f t="shared" ref="U20:AN20" si="12">U19/U11*100</f>
        <v>0.33585222502099077</v>
      </c>
      <c r="V20" s="415">
        <f t="shared" si="12"/>
        <v>0.20981955518254303</v>
      </c>
      <c r="W20" s="415">
        <f t="shared" si="12"/>
        <v>0.13819789939192925</v>
      </c>
      <c r="X20" s="415">
        <f t="shared" si="12"/>
        <v>0.16588332872546308</v>
      </c>
      <c r="Y20" s="415">
        <f t="shared" si="12"/>
        <v>0.13819789939192925</v>
      </c>
      <c r="Z20" s="415">
        <f t="shared" si="12"/>
        <v>0.12300123001230012</v>
      </c>
      <c r="AA20" s="415">
        <f t="shared" si="12"/>
        <v>0.16433853738701726</v>
      </c>
      <c r="AB20" s="415">
        <f t="shared" si="12"/>
        <v>0.12305168170631665</v>
      </c>
      <c r="AC20" s="415">
        <f t="shared" si="12"/>
        <v>0.91145833333333337</v>
      </c>
      <c r="AD20" s="415">
        <f t="shared" si="12"/>
        <v>1.196808510638298</v>
      </c>
      <c r="AE20" s="415">
        <f t="shared" si="12"/>
        <v>0.91145833333333337</v>
      </c>
      <c r="AF20" s="415">
        <f t="shared" si="12"/>
        <v>0.2031144211238998</v>
      </c>
      <c r="AG20" s="415">
        <f t="shared" si="12"/>
        <v>0.27081922816519971</v>
      </c>
      <c r="AH20" s="415">
        <f t="shared" si="12"/>
        <v>0.2031144211238998</v>
      </c>
      <c r="AI20" s="415">
        <f t="shared" si="12"/>
        <v>1.0638297872340425</v>
      </c>
      <c r="AJ20" s="415">
        <f t="shared" si="12"/>
        <v>1.3729977116704806</v>
      </c>
      <c r="AK20" s="415">
        <f t="shared" si="12"/>
        <v>1.0638297872340425</v>
      </c>
      <c r="AL20" s="415">
        <f t="shared" si="12"/>
        <v>4.4204322200392925</v>
      </c>
      <c r="AM20" s="415">
        <f t="shared" si="12"/>
        <v>5.3149606299212602</v>
      </c>
      <c r="AN20" s="415">
        <f t="shared" si="12"/>
        <v>4.4204322200392925</v>
      </c>
    </row>
    <row r="21" spans="1:40" ht="43.5" hidden="1" customHeight="1" x14ac:dyDescent="0.25">
      <c r="A21" s="403"/>
      <c r="B21" s="404" t="s">
        <v>342</v>
      </c>
      <c r="C21" s="405" t="s">
        <v>340</v>
      </c>
      <c r="D21" s="403">
        <v>5</v>
      </c>
      <c r="E21" s="403"/>
      <c r="F21" s="403"/>
      <c r="G21" s="403"/>
      <c r="H21" s="403"/>
      <c r="I21" s="403"/>
      <c r="J21" s="403"/>
      <c r="K21" s="403"/>
      <c r="L21" s="403">
        <v>0</v>
      </c>
      <c r="M21" s="416" t="e">
        <v>#REF!</v>
      </c>
      <c r="N21" s="416"/>
      <c r="O21" s="416"/>
      <c r="P21" s="416"/>
      <c r="Q21" s="416"/>
      <c r="R21" s="416"/>
      <c r="S21" s="416"/>
      <c r="T21" s="403">
        <v>0</v>
      </c>
      <c r="U21" s="403"/>
      <c r="V21" s="403"/>
      <c r="W21" s="403">
        <v>0</v>
      </c>
      <c r="X21" s="403"/>
      <c r="Y21" s="403"/>
      <c r="Z21" s="403">
        <v>0</v>
      </c>
      <c r="AA21" s="403"/>
      <c r="AB21" s="403"/>
      <c r="AC21" s="403">
        <v>0</v>
      </c>
      <c r="AD21" s="403"/>
      <c r="AE21" s="403"/>
      <c r="AF21" s="403">
        <v>0</v>
      </c>
      <c r="AG21" s="403"/>
      <c r="AH21" s="403"/>
      <c r="AI21" s="403">
        <v>0</v>
      </c>
      <c r="AJ21" s="403"/>
      <c r="AK21" s="403"/>
      <c r="AL21" s="403">
        <v>0</v>
      </c>
      <c r="AM21" s="403"/>
      <c r="AN21" s="403"/>
    </row>
    <row r="22" spans="1:40" s="397" customFormat="1" ht="56.25" customHeight="1" x14ac:dyDescent="0.25">
      <c r="A22" s="406" t="s">
        <v>343</v>
      </c>
      <c r="B22" s="417" t="s">
        <v>344</v>
      </c>
      <c r="C22" s="418"/>
      <c r="D22" s="409"/>
      <c r="E22" s="409"/>
      <c r="F22" s="409"/>
      <c r="G22" s="409"/>
      <c r="H22" s="409"/>
      <c r="I22" s="409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03"/>
      <c r="AL22" s="403"/>
      <c r="AM22" s="403"/>
      <c r="AN22" s="403"/>
    </row>
    <row r="23" spans="1:40" ht="45" customHeight="1" x14ac:dyDescent="0.25">
      <c r="A23" s="403"/>
      <c r="B23" s="410" t="s">
        <v>345</v>
      </c>
      <c r="C23" s="419" t="s">
        <v>346</v>
      </c>
      <c r="D23" s="403"/>
      <c r="E23" s="403"/>
      <c r="F23" s="403"/>
      <c r="G23" s="403"/>
      <c r="H23" s="403"/>
      <c r="I23" s="403"/>
      <c r="J23" s="403"/>
      <c r="K23" s="403"/>
      <c r="L23" s="403">
        <v>7</v>
      </c>
      <c r="M23" s="403">
        <v>7</v>
      </c>
      <c r="N23" s="403">
        <v>7</v>
      </c>
      <c r="O23" s="403">
        <v>7</v>
      </c>
      <c r="P23" s="403">
        <f t="shared" ref="P23:P32" si="13">N23/L23%</f>
        <v>99.999999999999986</v>
      </c>
      <c r="Q23" s="403">
        <f t="shared" ref="Q23:Q32" si="14">N23/M23%</f>
        <v>99.999999999999986</v>
      </c>
      <c r="R23" s="403">
        <f t="shared" ref="R23:R32" si="15">O23/M23%</f>
        <v>99.999999999999986</v>
      </c>
      <c r="S23" s="403"/>
      <c r="T23" s="403">
        <v>1</v>
      </c>
      <c r="U23" s="403">
        <v>1</v>
      </c>
      <c r="V23" s="403">
        <v>1</v>
      </c>
      <c r="W23" s="403">
        <v>1</v>
      </c>
      <c r="X23" s="403">
        <v>1</v>
      </c>
      <c r="Y23" s="403">
        <v>1</v>
      </c>
      <c r="Z23" s="403">
        <v>1</v>
      </c>
      <c r="AA23" s="403">
        <v>1</v>
      </c>
      <c r="AB23" s="403">
        <v>1</v>
      </c>
      <c r="AC23" s="403">
        <v>1</v>
      </c>
      <c r="AD23" s="403">
        <v>1</v>
      </c>
      <c r="AE23" s="403">
        <v>1</v>
      </c>
      <c r="AF23" s="403">
        <v>1</v>
      </c>
      <c r="AG23" s="403">
        <v>1</v>
      </c>
      <c r="AH23" s="403">
        <v>1</v>
      </c>
      <c r="AI23" s="403">
        <v>1</v>
      </c>
      <c r="AJ23" s="403">
        <v>1</v>
      </c>
      <c r="AK23" s="403">
        <v>1</v>
      </c>
      <c r="AL23" s="403">
        <v>1</v>
      </c>
      <c r="AM23" s="403">
        <v>1</v>
      </c>
      <c r="AN23" s="403">
        <v>1</v>
      </c>
    </row>
    <row r="24" spans="1:40" ht="45" customHeight="1" x14ac:dyDescent="0.25">
      <c r="A24" s="403"/>
      <c r="B24" s="410" t="s">
        <v>347</v>
      </c>
      <c r="C24" s="405" t="s">
        <v>192</v>
      </c>
      <c r="D24" s="403"/>
      <c r="E24" s="403"/>
      <c r="F24" s="403"/>
      <c r="G24" s="403"/>
      <c r="H24" s="403"/>
      <c r="I24" s="403"/>
      <c r="J24" s="403"/>
      <c r="K24" s="403"/>
      <c r="L24" s="403">
        <v>2</v>
      </c>
      <c r="M24" s="403">
        <v>2</v>
      </c>
      <c r="N24" s="403">
        <v>2</v>
      </c>
      <c r="O24" s="403">
        <v>2</v>
      </c>
      <c r="P24" s="403">
        <f t="shared" si="13"/>
        <v>100</v>
      </c>
      <c r="Q24" s="403">
        <f t="shared" si="14"/>
        <v>100</v>
      </c>
      <c r="R24" s="403">
        <f t="shared" si="15"/>
        <v>100</v>
      </c>
      <c r="S24" s="403"/>
      <c r="T24" s="403">
        <v>0</v>
      </c>
      <c r="U24" s="403"/>
      <c r="V24" s="403"/>
      <c r="W24" s="403">
        <v>0</v>
      </c>
      <c r="X24" s="403"/>
      <c r="Y24" s="403"/>
      <c r="Z24" s="403">
        <v>0</v>
      </c>
      <c r="AA24" s="403"/>
      <c r="AB24" s="403"/>
      <c r="AC24" s="403">
        <v>0</v>
      </c>
      <c r="AD24" s="403"/>
      <c r="AE24" s="403"/>
      <c r="AF24" s="403">
        <v>0</v>
      </c>
      <c r="AG24" s="403"/>
      <c r="AH24" s="403"/>
      <c r="AI24" s="403">
        <v>1</v>
      </c>
      <c r="AJ24" s="403">
        <v>1</v>
      </c>
      <c r="AK24" s="403">
        <v>1</v>
      </c>
      <c r="AL24" s="403">
        <v>1</v>
      </c>
      <c r="AM24" s="403">
        <v>1</v>
      </c>
      <c r="AN24" s="403">
        <v>1</v>
      </c>
    </row>
    <row r="25" spans="1:40" ht="45" customHeight="1" x14ac:dyDescent="0.25">
      <c r="A25" s="403"/>
      <c r="B25" s="404" t="s">
        <v>348</v>
      </c>
      <c r="C25" s="405" t="s">
        <v>192</v>
      </c>
      <c r="D25" s="403"/>
      <c r="E25" s="403"/>
      <c r="F25" s="403"/>
      <c r="G25" s="403"/>
      <c r="H25" s="403"/>
      <c r="I25" s="403"/>
      <c r="J25" s="403"/>
      <c r="K25" s="403"/>
      <c r="L25" s="403">
        <v>2</v>
      </c>
      <c r="M25" s="403">
        <v>2</v>
      </c>
      <c r="N25" s="403">
        <v>2</v>
      </c>
      <c r="O25" s="403">
        <v>2</v>
      </c>
      <c r="P25" s="403">
        <f t="shared" si="13"/>
        <v>100</v>
      </c>
      <c r="Q25" s="403">
        <f t="shared" si="14"/>
        <v>100</v>
      </c>
      <c r="R25" s="403">
        <f t="shared" si="15"/>
        <v>100</v>
      </c>
      <c r="S25" s="403"/>
      <c r="T25" s="403">
        <v>0</v>
      </c>
      <c r="U25" s="403"/>
      <c r="V25" s="403"/>
      <c r="W25" s="403">
        <v>0</v>
      </c>
      <c r="X25" s="403"/>
      <c r="Y25" s="403"/>
      <c r="Z25" s="403">
        <v>0</v>
      </c>
      <c r="AA25" s="403"/>
      <c r="AB25" s="403"/>
      <c r="AC25" s="403">
        <v>0</v>
      </c>
      <c r="AD25" s="403"/>
      <c r="AE25" s="403"/>
      <c r="AF25" s="403">
        <v>0</v>
      </c>
      <c r="AG25" s="403"/>
      <c r="AH25" s="403"/>
      <c r="AI25" s="403">
        <v>1</v>
      </c>
      <c r="AJ25" s="403">
        <v>1</v>
      </c>
      <c r="AK25" s="403">
        <v>1</v>
      </c>
      <c r="AL25" s="403">
        <v>1</v>
      </c>
      <c r="AM25" s="403">
        <v>1</v>
      </c>
      <c r="AN25" s="403">
        <v>1</v>
      </c>
    </row>
    <row r="26" spans="1:40" ht="61.5" customHeight="1" x14ac:dyDescent="0.25">
      <c r="A26" s="403"/>
      <c r="B26" s="404" t="s">
        <v>349</v>
      </c>
      <c r="C26" s="419" t="s">
        <v>350</v>
      </c>
      <c r="D26" s="403"/>
      <c r="E26" s="403"/>
      <c r="F26" s="403"/>
      <c r="G26" s="403"/>
      <c r="H26" s="403"/>
      <c r="I26" s="403"/>
      <c r="J26" s="403"/>
      <c r="K26" s="403"/>
      <c r="L26" s="403">
        <v>7</v>
      </c>
      <c r="M26" s="403">
        <v>7</v>
      </c>
      <c r="N26" s="403">
        <v>7</v>
      </c>
      <c r="O26" s="403">
        <v>7</v>
      </c>
      <c r="P26" s="403">
        <f t="shared" si="13"/>
        <v>99.999999999999986</v>
      </c>
      <c r="Q26" s="403">
        <f t="shared" si="14"/>
        <v>99.999999999999986</v>
      </c>
      <c r="R26" s="403">
        <f t="shared" si="15"/>
        <v>99.999999999999986</v>
      </c>
      <c r="S26" s="403"/>
      <c r="T26" s="403">
        <v>1</v>
      </c>
      <c r="U26" s="403">
        <v>1</v>
      </c>
      <c r="V26" s="403">
        <v>1</v>
      </c>
      <c r="W26" s="403">
        <v>1</v>
      </c>
      <c r="X26" s="403">
        <v>1</v>
      </c>
      <c r="Y26" s="403">
        <v>1</v>
      </c>
      <c r="Z26" s="403">
        <v>1</v>
      </c>
      <c r="AA26" s="403">
        <v>1</v>
      </c>
      <c r="AB26" s="403">
        <v>1</v>
      </c>
      <c r="AC26" s="403">
        <v>1</v>
      </c>
      <c r="AD26" s="403">
        <v>1</v>
      </c>
      <c r="AE26" s="403">
        <v>1</v>
      </c>
      <c r="AF26" s="403">
        <v>1</v>
      </c>
      <c r="AG26" s="403">
        <v>1</v>
      </c>
      <c r="AH26" s="403">
        <v>1</v>
      </c>
      <c r="AI26" s="403">
        <v>1</v>
      </c>
      <c r="AJ26" s="403">
        <v>1</v>
      </c>
      <c r="AK26" s="403">
        <v>1</v>
      </c>
      <c r="AL26" s="403">
        <v>1</v>
      </c>
      <c r="AM26" s="403">
        <v>1</v>
      </c>
      <c r="AN26" s="403">
        <v>1</v>
      </c>
    </row>
    <row r="27" spans="1:40" ht="54.75" customHeight="1" x14ac:dyDescent="0.25">
      <c r="A27" s="403"/>
      <c r="B27" s="404" t="s">
        <v>351</v>
      </c>
      <c r="C27" s="405" t="s">
        <v>27</v>
      </c>
      <c r="D27" s="403"/>
      <c r="E27" s="403"/>
      <c r="F27" s="403"/>
      <c r="G27" s="403"/>
      <c r="H27" s="403"/>
      <c r="I27" s="403"/>
      <c r="J27" s="403"/>
      <c r="K27" s="403"/>
      <c r="L27" s="403">
        <v>100</v>
      </c>
      <c r="M27" s="403">
        <v>100</v>
      </c>
      <c r="N27" s="403">
        <v>100</v>
      </c>
      <c r="O27" s="403">
        <v>100</v>
      </c>
      <c r="P27" s="403">
        <f t="shared" si="13"/>
        <v>100</v>
      </c>
      <c r="Q27" s="403">
        <f t="shared" si="14"/>
        <v>100</v>
      </c>
      <c r="R27" s="403">
        <f t="shared" si="15"/>
        <v>100</v>
      </c>
      <c r="S27" s="403"/>
      <c r="T27" s="403">
        <v>100</v>
      </c>
      <c r="U27" s="403">
        <v>100</v>
      </c>
      <c r="V27" s="403">
        <v>100</v>
      </c>
      <c r="W27" s="403">
        <v>100</v>
      </c>
      <c r="X27" s="403">
        <v>100</v>
      </c>
      <c r="Y27" s="403">
        <v>100</v>
      </c>
      <c r="Z27" s="403">
        <v>100</v>
      </c>
      <c r="AA27" s="403">
        <v>100</v>
      </c>
      <c r="AB27" s="403">
        <v>100</v>
      </c>
      <c r="AC27" s="403">
        <v>100</v>
      </c>
      <c r="AD27" s="403">
        <v>100</v>
      </c>
      <c r="AE27" s="403">
        <v>100</v>
      </c>
      <c r="AF27" s="403">
        <v>100</v>
      </c>
      <c r="AG27" s="403">
        <v>100</v>
      </c>
      <c r="AH27" s="403">
        <v>100</v>
      </c>
      <c r="AI27" s="403">
        <v>100</v>
      </c>
      <c r="AJ27" s="403">
        <v>100</v>
      </c>
      <c r="AK27" s="403">
        <v>100</v>
      </c>
      <c r="AL27" s="403">
        <v>100</v>
      </c>
      <c r="AM27" s="403">
        <v>100</v>
      </c>
      <c r="AN27" s="403">
        <v>100</v>
      </c>
    </row>
    <row r="28" spans="1:40" ht="54.75" hidden="1" customHeight="1" x14ac:dyDescent="0.25">
      <c r="A28" s="403"/>
      <c r="B28" s="404" t="s">
        <v>352</v>
      </c>
      <c r="C28" s="405" t="s">
        <v>353</v>
      </c>
      <c r="D28" s="403"/>
      <c r="E28" s="403"/>
      <c r="F28" s="403"/>
      <c r="G28" s="403"/>
      <c r="H28" s="403"/>
      <c r="I28" s="403"/>
      <c r="J28" s="403"/>
      <c r="K28" s="403"/>
      <c r="L28" s="403"/>
      <c r="M28" s="403">
        <v>16050</v>
      </c>
      <c r="N28" s="403">
        <v>16050</v>
      </c>
      <c r="O28" s="403">
        <v>16050</v>
      </c>
      <c r="P28" s="403" t="e">
        <f t="shared" si="13"/>
        <v>#DIV/0!</v>
      </c>
      <c r="Q28" s="403">
        <f t="shared" si="14"/>
        <v>100</v>
      </c>
      <c r="R28" s="403">
        <f t="shared" si="15"/>
        <v>100</v>
      </c>
      <c r="S28" s="403"/>
      <c r="T28" s="403">
        <v>0</v>
      </c>
      <c r="U28" s="403">
        <v>0</v>
      </c>
      <c r="V28" s="403">
        <v>0</v>
      </c>
      <c r="W28" s="403">
        <v>0</v>
      </c>
      <c r="X28" s="403">
        <v>0</v>
      </c>
      <c r="Y28" s="403">
        <v>0</v>
      </c>
      <c r="Z28" s="403">
        <v>0</v>
      </c>
      <c r="AA28" s="403">
        <v>0</v>
      </c>
      <c r="AB28" s="403">
        <v>0</v>
      </c>
      <c r="AC28" s="403">
        <v>0</v>
      </c>
      <c r="AD28" s="403">
        <v>0</v>
      </c>
      <c r="AE28" s="403">
        <v>0</v>
      </c>
      <c r="AF28" s="403">
        <v>0</v>
      </c>
      <c r="AG28" s="403">
        <v>0</v>
      </c>
      <c r="AH28" s="403">
        <v>0</v>
      </c>
      <c r="AI28" s="403">
        <v>0</v>
      </c>
      <c r="AJ28" s="403">
        <v>0</v>
      </c>
      <c r="AK28" s="403">
        <v>0</v>
      </c>
      <c r="AL28" s="403">
        <v>0</v>
      </c>
      <c r="AM28" s="403">
        <v>0</v>
      </c>
      <c r="AN28" s="403">
        <v>0</v>
      </c>
    </row>
    <row r="29" spans="1:40" ht="57" customHeight="1" x14ac:dyDescent="0.25">
      <c r="A29" s="403"/>
      <c r="B29" s="404" t="s">
        <v>354</v>
      </c>
      <c r="C29" s="405" t="s">
        <v>27</v>
      </c>
      <c r="D29" s="403"/>
      <c r="E29" s="403"/>
      <c r="F29" s="403"/>
      <c r="G29" s="403"/>
      <c r="H29" s="403"/>
      <c r="I29" s="403"/>
      <c r="J29" s="403"/>
      <c r="K29" s="403"/>
      <c r="L29" s="403">
        <v>100</v>
      </c>
      <c r="M29" s="403">
        <v>100</v>
      </c>
      <c r="N29" s="403">
        <v>100</v>
      </c>
      <c r="O29" s="403">
        <v>100</v>
      </c>
      <c r="P29" s="403">
        <f t="shared" si="13"/>
        <v>100</v>
      </c>
      <c r="Q29" s="403">
        <f t="shared" si="14"/>
        <v>100</v>
      </c>
      <c r="R29" s="403">
        <f t="shared" si="15"/>
        <v>100</v>
      </c>
      <c r="S29" s="403"/>
      <c r="T29" s="403">
        <v>100</v>
      </c>
      <c r="U29" s="403">
        <v>100</v>
      </c>
      <c r="V29" s="403">
        <v>100</v>
      </c>
      <c r="W29" s="403">
        <v>100</v>
      </c>
      <c r="X29" s="403">
        <v>100</v>
      </c>
      <c r="Y29" s="403">
        <v>100</v>
      </c>
      <c r="Z29" s="403">
        <v>100</v>
      </c>
      <c r="AA29" s="403">
        <v>100</v>
      </c>
      <c r="AB29" s="403">
        <v>100</v>
      </c>
      <c r="AC29" s="403">
        <v>100</v>
      </c>
      <c r="AD29" s="403">
        <v>100</v>
      </c>
      <c r="AE29" s="403">
        <v>100</v>
      </c>
      <c r="AF29" s="403">
        <v>100</v>
      </c>
      <c r="AG29" s="403">
        <v>100</v>
      </c>
      <c r="AH29" s="403">
        <v>100</v>
      </c>
      <c r="AI29" s="403">
        <v>100</v>
      </c>
      <c r="AJ29" s="403">
        <v>100</v>
      </c>
      <c r="AK29" s="403">
        <v>100</v>
      </c>
      <c r="AL29" s="403">
        <v>100</v>
      </c>
      <c r="AM29" s="403">
        <v>100</v>
      </c>
      <c r="AN29" s="403">
        <v>100</v>
      </c>
    </row>
    <row r="30" spans="1:40" ht="45" customHeight="1" x14ac:dyDescent="0.25">
      <c r="A30" s="403"/>
      <c r="B30" s="410" t="s">
        <v>355</v>
      </c>
      <c r="C30" s="405" t="s">
        <v>192</v>
      </c>
      <c r="D30" s="403"/>
      <c r="E30" s="403"/>
      <c r="F30" s="403"/>
      <c r="G30" s="403"/>
      <c r="H30" s="403"/>
      <c r="I30" s="403"/>
      <c r="J30" s="403"/>
      <c r="K30" s="403"/>
      <c r="L30" s="403">
        <v>5</v>
      </c>
      <c r="M30" s="403">
        <v>6</v>
      </c>
      <c r="N30" s="403">
        <v>6</v>
      </c>
      <c r="O30" s="403">
        <v>6</v>
      </c>
      <c r="P30" s="403">
        <f t="shared" si="13"/>
        <v>120</v>
      </c>
      <c r="Q30" s="403">
        <f t="shared" si="14"/>
        <v>100</v>
      </c>
      <c r="R30" s="403">
        <f t="shared" si="15"/>
        <v>100</v>
      </c>
      <c r="S30" s="403"/>
      <c r="T30" s="403">
        <v>1</v>
      </c>
      <c r="U30" s="403">
        <v>1</v>
      </c>
      <c r="V30" s="403">
        <v>1</v>
      </c>
      <c r="W30" s="403">
        <v>1</v>
      </c>
      <c r="X30" s="403">
        <v>1</v>
      </c>
      <c r="Y30" s="403">
        <v>1</v>
      </c>
      <c r="Z30" s="403">
        <v>1</v>
      </c>
      <c r="AA30" s="403">
        <v>1</v>
      </c>
      <c r="AB30" s="403">
        <v>1</v>
      </c>
      <c r="AC30" s="403">
        <v>1</v>
      </c>
      <c r="AD30" s="403">
        <v>1</v>
      </c>
      <c r="AE30" s="403">
        <v>1</v>
      </c>
      <c r="AF30" s="403"/>
      <c r="AG30" s="403"/>
      <c r="AH30" s="403"/>
      <c r="AI30" s="403">
        <v>1</v>
      </c>
      <c r="AJ30" s="403">
        <v>1</v>
      </c>
      <c r="AK30" s="403">
        <v>1</v>
      </c>
      <c r="AL30" s="403">
        <v>1</v>
      </c>
      <c r="AM30" s="403">
        <v>1</v>
      </c>
      <c r="AN30" s="403">
        <v>1</v>
      </c>
    </row>
    <row r="31" spans="1:40" ht="45" customHeight="1" x14ac:dyDescent="0.25">
      <c r="A31" s="403"/>
      <c r="B31" s="410" t="s">
        <v>356</v>
      </c>
      <c r="C31" s="405" t="s">
        <v>192</v>
      </c>
      <c r="D31" s="403"/>
      <c r="E31" s="403"/>
      <c r="F31" s="403"/>
      <c r="G31" s="403"/>
      <c r="H31" s="403"/>
      <c r="I31" s="403"/>
      <c r="J31" s="403"/>
      <c r="K31" s="403"/>
      <c r="L31" s="403">
        <v>7</v>
      </c>
      <c r="M31" s="403">
        <v>7</v>
      </c>
      <c r="N31" s="403">
        <v>7</v>
      </c>
      <c r="O31" s="403">
        <v>7</v>
      </c>
      <c r="P31" s="403">
        <f t="shared" si="13"/>
        <v>99.999999999999986</v>
      </c>
      <c r="Q31" s="403">
        <f t="shared" si="14"/>
        <v>99.999999999999986</v>
      </c>
      <c r="R31" s="403">
        <f t="shared" si="15"/>
        <v>99.999999999999986</v>
      </c>
      <c r="S31" s="403"/>
      <c r="T31" s="403">
        <v>1</v>
      </c>
      <c r="U31" s="403">
        <v>1</v>
      </c>
      <c r="V31" s="403">
        <v>1</v>
      </c>
      <c r="W31" s="403">
        <v>1</v>
      </c>
      <c r="X31" s="403">
        <v>1</v>
      </c>
      <c r="Y31" s="403">
        <v>1</v>
      </c>
      <c r="Z31" s="403">
        <v>1</v>
      </c>
      <c r="AA31" s="403">
        <v>1</v>
      </c>
      <c r="AB31" s="403">
        <v>1</v>
      </c>
      <c r="AC31" s="403">
        <v>1</v>
      </c>
      <c r="AD31" s="403">
        <v>1</v>
      </c>
      <c r="AE31" s="403">
        <v>1</v>
      </c>
      <c r="AF31" s="403">
        <v>1</v>
      </c>
      <c r="AG31" s="403">
        <v>1</v>
      </c>
      <c r="AH31" s="403">
        <v>1</v>
      </c>
      <c r="AI31" s="403">
        <v>1</v>
      </c>
      <c r="AJ31" s="403">
        <v>1</v>
      </c>
      <c r="AK31" s="403">
        <v>1</v>
      </c>
      <c r="AL31" s="403">
        <v>1</v>
      </c>
      <c r="AM31" s="403">
        <v>1</v>
      </c>
      <c r="AN31" s="403">
        <v>1</v>
      </c>
    </row>
    <row r="32" spans="1:40" ht="45" customHeight="1" x14ac:dyDescent="0.25">
      <c r="A32" s="403"/>
      <c r="B32" s="410" t="s">
        <v>357</v>
      </c>
      <c r="C32" s="405" t="s">
        <v>27</v>
      </c>
      <c r="D32" s="403"/>
      <c r="E32" s="403"/>
      <c r="F32" s="403"/>
      <c r="G32" s="403"/>
      <c r="H32" s="403"/>
      <c r="I32" s="403"/>
      <c r="J32" s="403"/>
      <c r="K32" s="403"/>
      <c r="L32" s="403">
        <v>100</v>
      </c>
      <c r="M32" s="403">
        <v>100</v>
      </c>
      <c r="N32" s="403">
        <v>100</v>
      </c>
      <c r="O32" s="403">
        <v>100</v>
      </c>
      <c r="P32" s="403">
        <f t="shared" si="13"/>
        <v>100</v>
      </c>
      <c r="Q32" s="403">
        <f t="shared" si="14"/>
        <v>100</v>
      </c>
      <c r="R32" s="403">
        <f t="shared" si="15"/>
        <v>100</v>
      </c>
      <c r="S32" s="403"/>
      <c r="T32" s="403">
        <v>100</v>
      </c>
      <c r="U32" s="403">
        <v>100</v>
      </c>
      <c r="V32" s="403">
        <v>100</v>
      </c>
      <c r="W32" s="403">
        <v>100</v>
      </c>
      <c r="X32" s="403">
        <v>100</v>
      </c>
      <c r="Y32" s="403">
        <v>100</v>
      </c>
      <c r="Z32" s="403">
        <v>100</v>
      </c>
      <c r="AA32" s="403">
        <v>100</v>
      </c>
      <c r="AB32" s="403">
        <v>100</v>
      </c>
      <c r="AC32" s="403">
        <v>100</v>
      </c>
      <c r="AD32" s="403">
        <v>100</v>
      </c>
      <c r="AE32" s="403">
        <v>100</v>
      </c>
      <c r="AF32" s="403">
        <v>100</v>
      </c>
      <c r="AG32" s="403">
        <v>100</v>
      </c>
      <c r="AH32" s="403">
        <v>100</v>
      </c>
      <c r="AI32" s="403">
        <v>100</v>
      </c>
      <c r="AJ32" s="403">
        <v>100</v>
      </c>
      <c r="AK32" s="403">
        <v>100</v>
      </c>
      <c r="AL32" s="403">
        <v>100</v>
      </c>
      <c r="AM32" s="403">
        <v>100</v>
      </c>
      <c r="AN32" s="403">
        <v>100</v>
      </c>
    </row>
    <row r="33" spans="1:40" s="397" customFormat="1" ht="46.5" customHeight="1" x14ac:dyDescent="0.25">
      <c r="A33" s="406">
        <v>4</v>
      </c>
      <c r="B33" s="407" t="s">
        <v>358</v>
      </c>
      <c r="C33" s="418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</row>
    <row r="34" spans="1:40" ht="67.5" customHeight="1" x14ac:dyDescent="0.25">
      <c r="A34" s="403"/>
      <c r="B34" s="404" t="s">
        <v>359</v>
      </c>
      <c r="C34" s="405" t="s">
        <v>35</v>
      </c>
      <c r="D34" s="403"/>
      <c r="E34" s="403"/>
      <c r="F34" s="403"/>
      <c r="G34" s="403"/>
      <c r="H34" s="403"/>
      <c r="I34" s="403"/>
      <c r="J34" s="403"/>
      <c r="K34" s="403"/>
      <c r="L34" s="403">
        <v>44643</v>
      </c>
      <c r="M34" s="403">
        <v>46050</v>
      </c>
      <c r="N34" s="403">
        <f t="shared" ref="N34:N37" si="16">U34+X34+AA34+AD34+AG34+AJ34+AM34</f>
        <v>45197</v>
      </c>
      <c r="O34" s="403">
        <f t="shared" ref="O34:O37" si="17">V34+Y34+AB34+AE34+AH34+AK34+AN34</f>
        <v>46050</v>
      </c>
      <c r="P34" s="403">
        <f t="shared" ref="P34:P37" si="18">N34/L34%</f>
        <v>101.2409560289407</v>
      </c>
      <c r="Q34" s="403">
        <f t="shared" ref="Q34:Q37" si="19">N34/M34%</f>
        <v>98.147665580890333</v>
      </c>
      <c r="R34" s="403">
        <f t="shared" ref="R34:R37" si="20">O34/M34%</f>
        <v>100</v>
      </c>
      <c r="S34" s="403"/>
      <c r="T34" s="411">
        <v>7982</v>
      </c>
      <c r="U34" s="411">
        <v>7366.2023054613373</v>
      </c>
      <c r="V34" s="411">
        <v>7982</v>
      </c>
      <c r="W34" s="411">
        <v>13265</v>
      </c>
      <c r="X34" s="411">
        <v>13220.505751364106</v>
      </c>
      <c r="Y34" s="411">
        <v>13265</v>
      </c>
      <c r="Z34" s="411">
        <v>7302</v>
      </c>
      <c r="AA34" s="411">
        <v>7411.7481197463503</v>
      </c>
      <c r="AB34" s="411">
        <v>7302</v>
      </c>
      <c r="AC34" s="411">
        <v>3127</v>
      </c>
      <c r="AD34" s="411">
        <v>3068.2326598830068</v>
      </c>
      <c r="AE34" s="411">
        <v>3127</v>
      </c>
      <c r="AF34" s="411">
        <v>4872</v>
      </c>
      <c r="AG34" s="411">
        <v>4873.4021284962892</v>
      </c>
      <c r="AH34" s="411">
        <v>4872</v>
      </c>
      <c r="AI34" s="411">
        <v>4742</v>
      </c>
      <c r="AJ34" s="411">
        <v>4619.0120926117088</v>
      </c>
      <c r="AK34" s="411">
        <v>4742</v>
      </c>
      <c r="AL34" s="411">
        <v>4760</v>
      </c>
      <c r="AM34" s="411">
        <v>4637.8969424372026</v>
      </c>
      <c r="AN34" s="411">
        <v>4760</v>
      </c>
    </row>
    <row r="35" spans="1:40" ht="63.75" customHeight="1" x14ac:dyDescent="0.25">
      <c r="A35" s="403"/>
      <c r="B35" s="404" t="s">
        <v>360</v>
      </c>
      <c r="C35" s="405" t="s">
        <v>35</v>
      </c>
      <c r="D35" s="403"/>
      <c r="E35" s="403"/>
      <c r="F35" s="403"/>
      <c r="G35" s="403"/>
      <c r="H35" s="403"/>
      <c r="I35" s="403"/>
      <c r="J35" s="403"/>
      <c r="K35" s="403"/>
      <c r="L35" s="403">
        <v>11062</v>
      </c>
      <c r="M35" s="403">
        <v>11300</v>
      </c>
      <c r="N35" s="403">
        <f t="shared" si="16"/>
        <v>11046</v>
      </c>
      <c r="O35" s="403">
        <f t="shared" si="17"/>
        <v>11300</v>
      </c>
      <c r="P35" s="403">
        <f t="shared" si="18"/>
        <v>99.855360694268668</v>
      </c>
      <c r="Q35" s="403">
        <f t="shared" si="19"/>
        <v>97.752212389380531</v>
      </c>
      <c r="R35" s="403">
        <f t="shared" si="20"/>
        <v>100</v>
      </c>
      <c r="S35" s="403"/>
      <c r="T35" s="411">
        <v>2142</v>
      </c>
      <c r="U35" s="411">
        <v>2054.1089479236598</v>
      </c>
      <c r="V35" s="411">
        <v>2142</v>
      </c>
      <c r="W35" s="411">
        <v>4641</v>
      </c>
      <c r="X35" s="411">
        <v>4629.4255298743647</v>
      </c>
      <c r="Y35" s="411">
        <v>4641</v>
      </c>
      <c r="Z35" s="411">
        <v>1652</v>
      </c>
      <c r="AA35" s="411">
        <v>1607.056871583389</v>
      </c>
      <c r="AB35" s="411">
        <v>1652</v>
      </c>
      <c r="AC35" s="411">
        <v>475</v>
      </c>
      <c r="AD35" s="411">
        <v>453.40826699913691</v>
      </c>
      <c r="AE35" s="411">
        <v>475</v>
      </c>
      <c r="AF35" s="411">
        <v>1368</v>
      </c>
      <c r="AG35" s="411">
        <v>1318.9095617147791</v>
      </c>
      <c r="AH35" s="411">
        <v>1368</v>
      </c>
      <c r="AI35" s="411">
        <v>652</v>
      </c>
      <c r="AJ35" s="411">
        <v>603.83811259230845</v>
      </c>
      <c r="AK35" s="411">
        <v>652</v>
      </c>
      <c r="AL35" s="411">
        <v>370</v>
      </c>
      <c r="AM35" s="411">
        <v>379.25270931236213</v>
      </c>
      <c r="AN35" s="411">
        <v>370</v>
      </c>
    </row>
    <row r="36" spans="1:40" ht="64.5" customHeight="1" x14ac:dyDescent="0.25">
      <c r="A36" s="403"/>
      <c r="B36" s="404" t="s">
        <v>361</v>
      </c>
      <c r="C36" s="405" t="s">
        <v>27</v>
      </c>
      <c r="D36" s="420"/>
      <c r="E36" s="405"/>
      <c r="F36" s="405"/>
      <c r="G36" s="405"/>
      <c r="H36" s="405"/>
      <c r="I36" s="405"/>
      <c r="J36" s="405"/>
      <c r="K36" s="405"/>
      <c r="L36" s="403">
        <f>L35/47264%</f>
        <v>23.404705484089369</v>
      </c>
      <c r="M36" s="299">
        <v>23.638683764616999</v>
      </c>
      <c r="N36" s="405">
        <v>23.045628090379921</v>
      </c>
      <c r="O36" s="405">
        <v>23.452254944690036</v>
      </c>
      <c r="P36" s="403">
        <f t="shared" si="18"/>
        <v>98.465789736369246</v>
      </c>
      <c r="Q36" s="403">
        <f t="shared" si="19"/>
        <v>97.491164566765008</v>
      </c>
      <c r="R36" s="403">
        <f t="shared" si="20"/>
        <v>99.211340099206311</v>
      </c>
      <c r="S36" s="299"/>
      <c r="T36" s="433">
        <v>27.27967396841569</v>
      </c>
      <c r="U36" s="433">
        <v>26.11376745389855</v>
      </c>
      <c r="V36" s="433">
        <v>27.27967396841569</v>
      </c>
      <c r="W36" s="433">
        <v>33.352497305066478</v>
      </c>
      <c r="X36" s="433">
        <v>33.181088946920617</v>
      </c>
      <c r="Y36" s="433">
        <v>33.352497305066478</v>
      </c>
      <c r="Z36" s="433">
        <v>21.255790015440041</v>
      </c>
      <c r="AA36" s="433">
        <v>20.576912568289231</v>
      </c>
      <c r="AB36" s="433">
        <v>21.255790015440041</v>
      </c>
      <c r="AC36" s="433">
        <v>14.588452088452089</v>
      </c>
      <c r="AD36" s="433">
        <v>13.891184650708851</v>
      </c>
      <c r="AE36" s="433">
        <v>14.588452088452089</v>
      </c>
      <c r="AF36" s="433">
        <v>26.445002899671373</v>
      </c>
      <c r="AG36" s="433">
        <v>25.432116500477807</v>
      </c>
      <c r="AH36" s="433">
        <v>26.445002899671373</v>
      </c>
      <c r="AI36" s="433">
        <v>12.550529355149182</v>
      </c>
      <c r="AJ36" s="433">
        <v>11.603345745432522</v>
      </c>
      <c r="AK36" s="433">
        <v>12.550529355149182</v>
      </c>
      <c r="AL36" s="433">
        <v>7.9741379310344831</v>
      </c>
      <c r="AM36" s="433">
        <v>8.1577265930815681</v>
      </c>
      <c r="AN36" s="433">
        <v>7.9741379310344831</v>
      </c>
    </row>
    <row r="37" spans="1:40" ht="67.5" customHeight="1" x14ac:dyDescent="0.25">
      <c r="A37" s="403"/>
      <c r="B37" s="404" t="s">
        <v>362</v>
      </c>
      <c r="C37" s="405" t="s">
        <v>35</v>
      </c>
      <c r="D37" s="403"/>
      <c r="E37" s="403"/>
      <c r="F37" s="403"/>
      <c r="G37" s="403"/>
      <c r="H37" s="403"/>
      <c r="I37" s="403"/>
      <c r="J37" s="403"/>
      <c r="K37" s="403"/>
      <c r="L37" s="403">
        <v>9035</v>
      </c>
      <c r="M37" s="403">
        <v>9298</v>
      </c>
      <c r="N37" s="645">
        <f t="shared" si="16"/>
        <v>9021.0000000000018</v>
      </c>
      <c r="O37" s="403">
        <f t="shared" si="17"/>
        <v>9298</v>
      </c>
      <c r="P37" s="403">
        <f t="shared" si="18"/>
        <v>99.845047039291671</v>
      </c>
      <c r="Q37" s="403">
        <f t="shared" si="19"/>
        <v>97.020864702086484</v>
      </c>
      <c r="R37" s="403">
        <f t="shared" si="20"/>
        <v>100</v>
      </c>
      <c r="S37" s="403"/>
      <c r="T37" s="411">
        <v>1790</v>
      </c>
      <c r="U37" s="411">
        <v>1720.4889074427481</v>
      </c>
      <c r="V37" s="411">
        <v>1790</v>
      </c>
      <c r="W37" s="411">
        <v>3720</v>
      </c>
      <c r="X37" s="411">
        <v>3632.5019083969464</v>
      </c>
      <c r="Y37" s="411">
        <v>3720</v>
      </c>
      <c r="Z37" s="411">
        <v>1350</v>
      </c>
      <c r="AA37" s="411">
        <v>1308.3893129770993</v>
      </c>
      <c r="AB37" s="411">
        <v>1350</v>
      </c>
      <c r="AC37" s="411">
        <v>450</v>
      </c>
      <c r="AD37" s="411">
        <v>406.71970419847332</v>
      </c>
      <c r="AE37" s="411">
        <v>450</v>
      </c>
      <c r="AF37" s="411">
        <v>1094</v>
      </c>
      <c r="AG37" s="411">
        <v>1086.7378339694658</v>
      </c>
      <c r="AH37" s="411">
        <v>1094</v>
      </c>
      <c r="AI37" s="411">
        <v>552</v>
      </c>
      <c r="AJ37" s="411">
        <v>533.68511450381675</v>
      </c>
      <c r="AK37" s="411">
        <v>552</v>
      </c>
      <c r="AL37" s="411">
        <v>342</v>
      </c>
      <c r="AM37" s="411">
        <v>332.47721851145036</v>
      </c>
      <c r="AN37" s="411">
        <v>342</v>
      </c>
    </row>
    <row r="38" spans="1:40" s="397" customFormat="1" ht="42" customHeight="1" x14ac:dyDescent="0.25">
      <c r="A38" s="406">
        <v>5</v>
      </c>
      <c r="B38" s="407" t="s">
        <v>363</v>
      </c>
      <c r="C38" s="418"/>
      <c r="D38" s="403"/>
      <c r="E38" s="403"/>
      <c r="F38" s="403"/>
      <c r="G38" s="403"/>
      <c r="H38" s="403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3"/>
      <c r="AE38" s="403"/>
      <c r="AF38" s="403"/>
      <c r="AG38" s="403"/>
      <c r="AH38" s="403"/>
      <c r="AI38" s="403"/>
      <c r="AJ38" s="403"/>
      <c r="AK38" s="403"/>
      <c r="AL38" s="403"/>
      <c r="AM38" s="403"/>
      <c r="AN38" s="403"/>
    </row>
    <row r="39" spans="1:40" ht="51" customHeight="1" x14ac:dyDescent="0.25">
      <c r="A39" s="403"/>
      <c r="B39" s="404" t="s">
        <v>364</v>
      </c>
      <c r="C39" s="405" t="s">
        <v>35</v>
      </c>
      <c r="D39" s="403"/>
      <c r="E39" s="403"/>
      <c r="F39" s="403"/>
      <c r="G39" s="403"/>
      <c r="H39" s="403"/>
      <c r="I39" s="403"/>
      <c r="J39" s="403"/>
      <c r="K39" s="403"/>
      <c r="L39" s="403">
        <v>30372</v>
      </c>
      <c r="M39" s="403">
        <v>31325</v>
      </c>
      <c r="N39" s="403">
        <f t="shared" ref="N39:N47" si="21">U39+X39+AA39+AD39+AG39+AJ39+AM39</f>
        <v>31221</v>
      </c>
      <c r="O39" s="403">
        <f t="shared" ref="O39:O47" si="22">V39+Y39+AB39+AE39+AH39+AK39+AN39</f>
        <v>31325</v>
      </c>
      <c r="P39" s="403">
        <f t="shared" ref="P39:P52" si="23">N39/L39%</f>
        <v>102.79533781114183</v>
      </c>
      <c r="Q39" s="403">
        <f t="shared" ref="Q39:Q52" si="24">N39/M39%</f>
        <v>99.667996807661609</v>
      </c>
      <c r="R39" s="403">
        <f t="shared" ref="R39:R52" si="25">O39/M39%</f>
        <v>100</v>
      </c>
      <c r="S39" s="403"/>
      <c r="T39" s="403">
        <v>4955</v>
      </c>
      <c r="U39" s="403">
        <v>4946</v>
      </c>
      <c r="V39" s="403">
        <v>4955</v>
      </c>
      <c r="W39" s="403">
        <v>9012</v>
      </c>
      <c r="X39" s="403">
        <v>8996</v>
      </c>
      <c r="Y39" s="403">
        <v>9012</v>
      </c>
      <c r="Z39" s="403">
        <v>4926</v>
      </c>
      <c r="AA39" s="403">
        <v>4900</v>
      </c>
      <c r="AB39" s="403">
        <v>4926</v>
      </c>
      <c r="AC39" s="403">
        <v>2171</v>
      </c>
      <c r="AD39" s="403">
        <v>2166</v>
      </c>
      <c r="AE39" s="403">
        <v>2171</v>
      </c>
      <c r="AF39" s="403">
        <v>3421</v>
      </c>
      <c r="AG39" s="403">
        <v>3403</v>
      </c>
      <c r="AH39" s="403">
        <v>3421</v>
      </c>
      <c r="AI39" s="403">
        <v>3545</v>
      </c>
      <c r="AJ39" s="403">
        <v>3537</v>
      </c>
      <c r="AK39" s="403">
        <v>3545</v>
      </c>
      <c r="AL39" s="403">
        <v>3295</v>
      </c>
      <c r="AM39" s="403">
        <v>3273</v>
      </c>
      <c r="AN39" s="403">
        <v>3295</v>
      </c>
    </row>
    <row r="40" spans="1:40" ht="37.5" customHeight="1" x14ac:dyDescent="0.25">
      <c r="A40" s="403"/>
      <c r="B40" s="410" t="s">
        <v>365</v>
      </c>
      <c r="C40" s="405" t="s">
        <v>27</v>
      </c>
      <c r="D40" s="405"/>
      <c r="E40" s="405"/>
      <c r="F40" s="405"/>
      <c r="G40" s="405"/>
      <c r="H40" s="405"/>
      <c r="I40" s="405"/>
      <c r="J40" s="405"/>
      <c r="K40" s="405"/>
      <c r="L40" s="403">
        <v>64.3</v>
      </c>
      <c r="M40" s="405">
        <v>65.080090582344994</v>
      </c>
      <c r="N40" s="403">
        <v>65.137384990924446</v>
      </c>
      <c r="O40" s="403">
        <v>65.012556295788968</v>
      </c>
      <c r="P40" s="403">
        <f t="shared" si="23"/>
        <v>101.30230947266632</v>
      </c>
      <c r="Q40" s="403">
        <f t="shared" si="24"/>
        <v>100.08803676833693</v>
      </c>
      <c r="R40" s="403">
        <f t="shared" si="25"/>
        <v>99.896228960421354</v>
      </c>
      <c r="S40" s="405"/>
      <c r="T40" s="405">
        <v>62.492117543195867</v>
      </c>
      <c r="U40" s="405">
        <v>62.878210017798118</v>
      </c>
      <c r="V40" s="405">
        <v>62.492117543195867</v>
      </c>
      <c r="W40" s="405">
        <v>64.445080091533185</v>
      </c>
      <c r="X40" s="405">
        <v>64.478211009174316</v>
      </c>
      <c r="Y40" s="405">
        <v>64.445080091533185</v>
      </c>
      <c r="Z40" s="405">
        <v>62.887782458828035</v>
      </c>
      <c r="AA40" s="405">
        <v>62.740076824583866</v>
      </c>
      <c r="AB40" s="405">
        <v>62.488900164911833</v>
      </c>
      <c r="AC40" s="405">
        <v>66.189024390243901</v>
      </c>
      <c r="AD40" s="405">
        <v>66.360294117647058</v>
      </c>
      <c r="AE40" s="405">
        <v>66.189024390243901</v>
      </c>
      <c r="AF40" s="405">
        <v>65.8</v>
      </c>
      <c r="AG40" s="405">
        <v>65.618974161203241</v>
      </c>
      <c r="AH40" s="405">
        <v>65.813774528664865</v>
      </c>
      <c r="AI40" s="405">
        <v>67.833907386146194</v>
      </c>
      <c r="AJ40" s="405">
        <v>67.966948501152956</v>
      </c>
      <c r="AK40" s="405">
        <v>67.833907386146194</v>
      </c>
      <c r="AL40" s="405">
        <v>70.360879777920132</v>
      </c>
      <c r="AM40" s="405">
        <v>70.402237040223696</v>
      </c>
      <c r="AN40" s="405">
        <v>70.360879777920132</v>
      </c>
    </row>
    <row r="41" spans="1:40" ht="57" customHeight="1" x14ac:dyDescent="0.25">
      <c r="A41" s="403"/>
      <c r="B41" s="404" t="s">
        <v>366</v>
      </c>
      <c r="C41" s="405" t="s">
        <v>35</v>
      </c>
      <c r="D41" s="403"/>
      <c r="E41" s="403"/>
      <c r="F41" s="403"/>
      <c r="G41" s="403"/>
      <c r="H41" s="403"/>
      <c r="I41" s="403"/>
      <c r="J41" s="403"/>
      <c r="K41" s="403"/>
      <c r="L41" s="403">
        <v>30365</v>
      </c>
      <c r="M41" s="403">
        <v>31000</v>
      </c>
      <c r="N41" s="403">
        <f t="shared" si="21"/>
        <v>30898</v>
      </c>
      <c r="O41" s="403">
        <f t="shared" si="22"/>
        <v>31000</v>
      </c>
      <c r="P41" s="403">
        <f t="shared" si="23"/>
        <v>101.75531039025194</v>
      </c>
      <c r="Q41" s="403">
        <f t="shared" si="24"/>
        <v>99.670967741935485</v>
      </c>
      <c r="R41" s="403">
        <f t="shared" si="25"/>
        <v>100</v>
      </c>
      <c r="S41" s="403"/>
      <c r="T41" s="403">
        <v>4874</v>
      </c>
      <c r="U41" s="403">
        <v>4871</v>
      </c>
      <c r="V41" s="403">
        <v>4874</v>
      </c>
      <c r="W41" s="403">
        <v>9070</v>
      </c>
      <c r="X41" s="403">
        <v>9053</v>
      </c>
      <c r="Y41" s="403">
        <v>9070</v>
      </c>
      <c r="Z41" s="403">
        <v>4872</v>
      </c>
      <c r="AA41" s="403">
        <v>4860</v>
      </c>
      <c r="AB41" s="403">
        <v>4872</v>
      </c>
      <c r="AC41" s="403">
        <v>2165</v>
      </c>
      <c r="AD41" s="403">
        <v>2158</v>
      </c>
      <c r="AE41" s="403">
        <v>2165</v>
      </c>
      <c r="AF41" s="403">
        <v>3385</v>
      </c>
      <c r="AG41" s="403">
        <v>3370</v>
      </c>
      <c r="AH41" s="403">
        <v>3385</v>
      </c>
      <c r="AI41" s="403">
        <v>3392</v>
      </c>
      <c r="AJ41" s="403">
        <v>3380</v>
      </c>
      <c r="AK41" s="403">
        <v>3392</v>
      </c>
      <c r="AL41" s="403">
        <v>3242</v>
      </c>
      <c r="AM41" s="403">
        <v>3206</v>
      </c>
      <c r="AN41" s="403">
        <v>3242</v>
      </c>
    </row>
    <row r="42" spans="1:40" ht="57" customHeight="1" x14ac:dyDescent="0.25">
      <c r="A42" s="403"/>
      <c r="B42" s="404" t="s">
        <v>367</v>
      </c>
      <c r="C42" s="405" t="s">
        <v>35</v>
      </c>
      <c r="D42" s="403"/>
      <c r="E42" s="403"/>
      <c r="F42" s="403"/>
      <c r="G42" s="403"/>
      <c r="H42" s="403"/>
      <c r="I42" s="403"/>
      <c r="J42" s="403"/>
      <c r="K42" s="403"/>
      <c r="L42" s="403">
        <v>149</v>
      </c>
      <c r="M42" s="403">
        <v>149</v>
      </c>
      <c r="N42" s="403">
        <f t="shared" si="21"/>
        <v>149</v>
      </c>
      <c r="O42" s="403">
        <f t="shared" si="22"/>
        <v>149</v>
      </c>
      <c r="P42" s="403">
        <f t="shared" si="23"/>
        <v>100</v>
      </c>
      <c r="Q42" s="403">
        <f t="shared" si="24"/>
        <v>100</v>
      </c>
      <c r="R42" s="403">
        <f t="shared" si="25"/>
        <v>100</v>
      </c>
      <c r="S42" s="403"/>
      <c r="T42" s="403">
        <v>28</v>
      </c>
      <c r="U42" s="403">
        <v>28</v>
      </c>
      <c r="V42" s="403">
        <v>28</v>
      </c>
      <c r="W42" s="403">
        <v>25</v>
      </c>
      <c r="X42" s="403">
        <v>25</v>
      </c>
      <c r="Y42" s="403">
        <v>25</v>
      </c>
      <c r="Z42" s="403">
        <v>11</v>
      </c>
      <c r="AA42" s="403">
        <v>11</v>
      </c>
      <c r="AB42" s="403">
        <v>11</v>
      </c>
      <c r="AC42" s="403">
        <v>11</v>
      </c>
      <c r="AD42" s="403">
        <v>11</v>
      </c>
      <c r="AE42" s="403">
        <v>11</v>
      </c>
      <c r="AF42" s="403">
        <v>19</v>
      </c>
      <c r="AG42" s="403">
        <v>19</v>
      </c>
      <c r="AH42" s="403">
        <v>19</v>
      </c>
      <c r="AI42" s="403">
        <v>31</v>
      </c>
      <c r="AJ42" s="403">
        <v>31</v>
      </c>
      <c r="AK42" s="403">
        <v>31</v>
      </c>
      <c r="AL42" s="403">
        <v>24</v>
      </c>
      <c r="AM42" s="403">
        <v>24</v>
      </c>
      <c r="AN42" s="403">
        <v>24</v>
      </c>
    </row>
    <row r="43" spans="1:40" ht="50.25" customHeight="1" x14ac:dyDescent="0.25">
      <c r="A43" s="403"/>
      <c r="B43" s="404" t="s">
        <v>368</v>
      </c>
      <c r="C43" s="405" t="s">
        <v>35</v>
      </c>
      <c r="D43" s="403"/>
      <c r="E43" s="403"/>
      <c r="F43" s="403"/>
      <c r="G43" s="403"/>
      <c r="H43" s="403"/>
      <c r="I43" s="403"/>
      <c r="J43" s="403"/>
      <c r="K43" s="403"/>
      <c r="L43" s="403">
        <v>31323</v>
      </c>
      <c r="M43" s="403">
        <v>32125</v>
      </c>
      <c r="N43" s="403">
        <f t="shared" si="21"/>
        <v>32047</v>
      </c>
      <c r="O43" s="403">
        <f t="shared" si="22"/>
        <v>32125</v>
      </c>
      <c r="P43" s="403">
        <f t="shared" si="23"/>
        <v>102.3114005682725</v>
      </c>
      <c r="Q43" s="403">
        <f t="shared" si="24"/>
        <v>99.757198443579767</v>
      </c>
      <c r="R43" s="403">
        <f t="shared" si="25"/>
        <v>100</v>
      </c>
      <c r="S43" s="403"/>
      <c r="T43" s="403">
        <v>5068</v>
      </c>
      <c r="U43" s="403">
        <v>5058</v>
      </c>
      <c r="V43" s="403">
        <v>5068</v>
      </c>
      <c r="W43" s="403">
        <v>9175</v>
      </c>
      <c r="X43" s="403">
        <v>9167</v>
      </c>
      <c r="Y43" s="403">
        <v>9175</v>
      </c>
      <c r="Z43" s="403">
        <v>5398</v>
      </c>
      <c r="AA43" s="403">
        <v>5372</v>
      </c>
      <c r="AB43" s="403">
        <v>5398</v>
      </c>
      <c r="AC43" s="403">
        <v>2209</v>
      </c>
      <c r="AD43" s="403">
        <v>2201</v>
      </c>
      <c r="AE43" s="403">
        <v>2209</v>
      </c>
      <c r="AF43" s="403">
        <v>3417</v>
      </c>
      <c r="AG43" s="403">
        <v>3410</v>
      </c>
      <c r="AH43" s="403">
        <v>3417</v>
      </c>
      <c r="AI43" s="403">
        <v>3562</v>
      </c>
      <c r="AJ43" s="403">
        <v>3551</v>
      </c>
      <c r="AK43" s="403">
        <v>3562</v>
      </c>
      <c r="AL43" s="403">
        <v>3296</v>
      </c>
      <c r="AM43" s="403">
        <v>3288</v>
      </c>
      <c r="AN43" s="403">
        <v>3296</v>
      </c>
    </row>
    <row r="44" spans="1:40" ht="48" customHeight="1" x14ac:dyDescent="0.25">
      <c r="A44" s="403"/>
      <c r="B44" s="410" t="s">
        <v>365</v>
      </c>
      <c r="C44" s="405" t="s">
        <v>27</v>
      </c>
      <c r="D44" s="420"/>
      <c r="E44" s="420"/>
      <c r="F44" s="420"/>
      <c r="G44" s="420"/>
      <c r="H44" s="420"/>
      <c r="I44" s="420"/>
      <c r="J44" s="420"/>
      <c r="K44" s="420"/>
      <c r="L44" s="403">
        <v>66.3</v>
      </c>
      <c r="M44" s="420">
        <v>66.742151953960999</v>
      </c>
      <c r="N44" s="405">
        <v>66.860695583234232</v>
      </c>
      <c r="O44" s="405">
        <v>66.672892929041367</v>
      </c>
      <c r="P44" s="403">
        <f t="shared" si="23"/>
        <v>100.84569469567759</v>
      </c>
      <c r="Q44" s="403">
        <f t="shared" si="24"/>
        <v>100.17761433487341</v>
      </c>
      <c r="R44" s="403">
        <f t="shared" si="25"/>
        <v>99.896228960421581</v>
      </c>
      <c r="S44" s="420"/>
      <c r="T44" s="405">
        <v>63.917265733383779</v>
      </c>
      <c r="U44" s="405">
        <v>64.302059496567509</v>
      </c>
      <c r="V44" s="405">
        <v>63.917265733383779</v>
      </c>
      <c r="W44" s="405">
        <v>65.610697940503442</v>
      </c>
      <c r="X44" s="405">
        <v>65.703841743119256</v>
      </c>
      <c r="Y44" s="405">
        <v>65.610697940503442</v>
      </c>
      <c r="Z44" s="405">
        <v>68.913570790246396</v>
      </c>
      <c r="AA44" s="405">
        <v>68.783610755441742</v>
      </c>
      <c r="AB44" s="405">
        <v>68.4764683496131</v>
      </c>
      <c r="AC44" s="405">
        <v>67.347560975609753</v>
      </c>
      <c r="AD44" s="405">
        <v>67.432598039215691</v>
      </c>
      <c r="AE44" s="405">
        <v>67.347560975609753</v>
      </c>
      <c r="AF44" s="405">
        <v>65.736821854559452</v>
      </c>
      <c r="AG44" s="405">
        <v>65.753952950250678</v>
      </c>
      <c r="AH44" s="405">
        <v>65.736821854559452</v>
      </c>
      <c r="AI44" s="405">
        <v>68.159203980099505</v>
      </c>
      <c r="AJ44" s="405">
        <v>68.235972328977709</v>
      </c>
      <c r="AK44" s="405">
        <v>68.159203980099505</v>
      </c>
      <c r="AL44" s="405">
        <v>70.38223361093317</v>
      </c>
      <c r="AM44" s="405">
        <v>70.724887072488713</v>
      </c>
      <c r="AN44" s="405">
        <v>70.38223361093317</v>
      </c>
    </row>
    <row r="45" spans="1:40" ht="48" customHeight="1" x14ac:dyDescent="0.25">
      <c r="A45" s="403"/>
      <c r="B45" s="410" t="s">
        <v>369</v>
      </c>
      <c r="C45" s="405" t="s">
        <v>35</v>
      </c>
      <c r="D45" s="403"/>
      <c r="E45" s="403"/>
      <c r="F45" s="403"/>
      <c r="G45" s="403"/>
      <c r="H45" s="403"/>
      <c r="I45" s="403"/>
      <c r="J45" s="403"/>
      <c r="K45" s="403"/>
      <c r="L45" s="403">
        <f>+Z45+AJ45+AT45+BD45+BN45+BX45+CH45</f>
        <v>6762</v>
      </c>
      <c r="M45" s="403">
        <v>25750</v>
      </c>
      <c r="N45" s="403">
        <f t="shared" si="21"/>
        <v>25562</v>
      </c>
      <c r="O45" s="403">
        <f t="shared" si="22"/>
        <v>25750</v>
      </c>
      <c r="P45" s="403">
        <f t="shared" si="23"/>
        <v>378.02425317953265</v>
      </c>
      <c r="Q45" s="403">
        <f t="shared" si="24"/>
        <v>99.269902912621362</v>
      </c>
      <c r="R45" s="403">
        <f t="shared" si="25"/>
        <v>100</v>
      </c>
      <c r="S45" s="403"/>
      <c r="T45" s="403">
        <v>4680</v>
      </c>
      <c r="U45" s="403">
        <v>4650</v>
      </c>
      <c r="V45" s="403">
        <v>4680</v>
      </c>
      <c r="W45" s="403">
        <v>8794</v>
      </c>
      <c r="X45" s="403">
        <v>8740</v>
      </c>
      <c r="Y45" s="403">
        <v>8794</v>
      </c>
      <c r="Z45" s="403">
        <v>5050</v>
      </c>
      <c r="AA45" s="403">
        <v>5010</v>
      </c>
      <c r="AB45" s="403">
        <v>5050</v>
      </c>
      <c r="AC45" s="403">
        <v>1810</v>
      </c>
      <c r="AD45" s="403">
        <v>1800</v>
      </c>
      <c r="AE45" s="403">
        <v>1810</v>
      </c>
      <c r="AF45" s="403">
        <v>2840</v>
      </c>
      <c r="AG45" s="403">
        <v>2830</v>
      </c>
      <c r="AH45" s="403">
        <v>2840</v>
      </c>
      <c r="AI45" s="403">
        <v>1730</v>
      </c>
      <c r="AJ45" s="403">
        <v>1712</v>
      </c>
      <c r="AK45" s="403">
        <v>1730</v>
      </c>
      <c r="AL45" s="403">
        <v>846</v>
      </c>
      <c r="AM45" s="403">
        <v>820</v>
      </c>
      <c r="AN45" s="403">
        <v>846</v>
      </c>
    </row>
    <row r="46" spans="1:40" ht="48" customHeight="1" x14ac:dyDescent="0.25">
      <c r="A46" s="403"/>
      <c r="B46" s="410" t="s">
        <v>370</v>
      </c>
      <c r="C46" s="405" t="s">
        <v>35</v>
      </c>
      <c r="D46" s="403"/>
      <c r="E46" s="403"/>
      <c r="F46" s="403"/>
      <c r="G46" s="403"/>
      <c r="H46" s="403"/>
      <c r="I46" s="403"/>
      <c r="J46" s="403"/>
      <c r="K46" s="403"/>
      <c r="L46" s="403">
        <f>+Z46+AJ46+AT46+BD46+BN46+BX46+CH46</f>
        <v>2152</v>
      </c>
      <c r="M46" s="403">
        <v>6375</v>
      </c>
      <c r="N46" s="403">
        <f t="shared" si="21"/>
        <v>6485</v>
      </c>
      <c r="O46" s="403">
        <f t="shared" si="22"/>
        <v>6575</v>
      </c>
      <c r="P46" s="403">
        <f t="shared" si="23"/>
        <v>301.34758364312268</v>
      </c>
      <c r="Q46" s="403">
        <f t="shared" si="24"/>
        <v>101.72549019607843</v>
      </c>
      <c r="R46" s="403">
        <f t="shared" si="25"/>
        <v>103.13725490196079</v>
      </c>
      <c r="S46" s="403"/>
      <c r="T46" s="403">
        <v>432</v>
      </c>
      <c r="U46" s="403">
        <v>427</v>
      </c>
      <c r="V46" s="403">
        <v>432</v>
      </c>
      <c r="W46" s="403">
        <v>567</v>
      </c>
      <c r="X46" s="403">
        <v>552</v>
      </c>
      <c r="Y46" s="403">
        <v>567</v>
      </c>
      <c r="Z46" s="403">
        <v>396</v>
      </c>
      <c r="AA46" s="403">
        <v>382</v>
      </c>
      <c r="AB46" s="403">
        <v>396</v>
      </c>
      <c r="AC46" s="403">
        <v>410</v>
      </c>
      <c r="AD46" s="403">
        <v>399</v>
      </c>
      <c r="AE46" s="403">
        <v>410</v>
      </c>
      <c r="AF46" s="403">
        <v>547</v>
      </c>
      <c r="AG46" s="403">
        <v>531</v>
      </c>
      <c r="AH46" s="403">
        <v>547</v>
      </c>
      <c r="AI46" s="403">
        <v>1767</v>
      </c>
      <c r="AJ46" s="403">
        <v>1756</v>
      </c>
      <c r="AK46" s="403">
        <v>1767</v>
      </c>
      <c r="AL46" s="403">
        <v>2456</v>
      </c>
      <c r="AM46" s="403">
        <v>2438</v>
      </c>
      <c r="AN46" s="403">
        <v>2456</v>
      </c>
    </row>
    <row r="47" spans="1:40" ht="74.25" customHeight="1" x14ac:dyDescent="0.25">
      <c r="A47" s="403"/>
      <c r="B47" s="404" t="s">
        <v>371</v>
      </c>
      <c r="C47" s="405" t="s">
        <v>35</v>
      </c>
      <c r="D47" s="403"/>
      <c r="E47" s="403"/>
      <c r="F47" s="403"/>
      <c r="G47" s="403"/>
      <c r="H47" s="403"/>
      <c r="I47" s="403"/>
      <c r="J47" s="403"/>
      <c r="K47" s="403"/>
      <c r="L47" s="403">
        <v>29963</v>
      </c>
      <c r="M47" s="403">
        <v>31081</v>
      </c>
      <c r="N47" s="403">
        <f t="shared" si="21"/>
        <v>30938</v>
      </c>
      <c r="O47" s="403">
        <f t="shared" si="22"/>
        <v>31081</v>
      </c>
      <c r="P47" s="403">
        <f t="shared" si="23"/>
        <v>103.25401328304909</v>
      </c>
      <c r="Q47" s="403">
        <f t="shared" si="24"/>
        <v>99.539911843248291</v>
      </c>
      <c r="R47" s="403">
        <f t="shared" si="25"/>
        <v>100</v>
      </c>
      <c r="S47" s="403"/>
      <c r="T47" s="403">
        <v>4984</v>
      </c>
      <c r="U47" s="403">
        <v>4972</v>
      </c>
      <c r="V47" s="403">
        <v>4984</v>
      </c>
      <c r="W47" s="403">
        <v>8810</v>
      </c>
      <c r="X47" s="403">
        <v>8787</v>
      </c>
      <c r="Y47" s="403">
        <v>8810</v>
      </c>
      <c r="Z47" s="403">
        <v>5214</v>
      </c>
      <c r="AA47" s="403">
        <v>5197</v>
      </c>
      <c r="AB47" s="403">
        <v>5214</v>
      </c>
      <c r="AC47" s="403">
        <v>2058</v>
      </c>
      <c r="AD47" s="403">
        <v>2035</v>
      </c>
      <c r="AE47" s="403">
        <v>2058</v>
      </c>
      <c r="AF47" s="403">
        <v>3297</v>
      </c>
      <c r="AG47" s="403">
        <v>3276</v>
      </c>
      <c r="AH47" s="403">
        <v>3297</v>
      </c>
      <c r="AI47" s="403">
        <v>3346</v>
      </c>
      <c r="AJ47" s="403">
        <v>3321</v>
      </c>
      <c r="AK47" s="403">
        <v>3346</v>
      </c>
      <c r="AL47" s="403">
        <v>3372</v>
      </c>
      <c r="AM47" s="403">
        <v>3350</v>
      </c>
      <c r="AN47" s="403">
        <v>3372</v>
      </c>
    </row>
    <row r="48" spans="1:40" ht="42" customHeight="1" x14ac:dyDescent="0.25">
      <c r="A48" s="403"/>
      <c r="B48" s="404" t="s">
        <v>372</v>
      </c>
      <c r="C48" s="405" t="s">
        <v>27</v>
      </c>
      <c r="D48" s="403"/>
      <c r="E48" s="403"/>
      <c r="F48" s="403"/>
      <c r="G48" s="403"/>
      <c r="H48" s="403"/>
      <c r="I48" s="403"/>
      <c r="J48" s="403"/>
      <c r="K48" s="405"/>
      <c r="L48" s="405">
        <v>100</v>
      </c>
      <c r="M48" s="405">
        <v>100.01428571429</v>
      </c>
      <c r="N48" s="405">
        <v>100</v>
      </c>
      <c r="O48" s="405">
        <v>100</v>
      </c>
      <c r="P48" s="403">
        <f t="shared" si="23"/>
        <v>100</v>
      </c>
      <c r="Q48" s="403">
        <f t="shared" si="24"/>
        <v>99.985716326234822</v>
      </c>
      <c r="R48" s="403">
        <f t="shared" si="25"/>
        <v>99.985716326234822</v>
      </c>
      <c r="S48" s="405"/>
      <c r="T48" s="403">
        <v>100</v>
      </c>
      <c r="U48" s="403">
        <v>100</v>
      </c>
      <c r="V48" s="403">
        <v>100</v>
      </c>
      <c r="W48" s="403">
        <v>100</v>
      </c>
      <c r="X48" s="403">
        <v>100</v>
      </c>
      <c r="Y48" s="403">
        <v>100</v>
      </c>
      <c r="Z48" s="403">
        <v>100</v>
      </c>
      <c r="AA48" s="403">
        <v>100</v>
      </c>
      <c r="AB48" s="403">
        <v>100</v>
      </c>
      <c r="AC48" s="403">
        <v>100</v>
      </c>
      <c r="AD48" s="403">
        <v>100</v>
      </c>
      <c r="AE48" s="403">
        <v>100</v>
      </c>
      <c r="AF48" s="403">
        <v>100</v>
      </c>
      <c r="AG48" s="403">
        <v>100</v>
      </c>
      <c r="AH48" s="403">
        <v>100</v>
      </c>
      <c r="AI48" s="403">
        <v>100</v>
      </c>
      <c r="AJ48" s="403">
        <v>100</v>
      </c>
      <c r="AK48" s="403">
        <v>100</v>
      </c>
      <c r="AL48" s="403">
        <v>100</v>
      </c>
      <c r="AM48" s="403">
        <v>100</v>
      </c>
      <c r="AN48" s="403">
        <v>100</v>
      </c>
    </row>
    <row r="49" spans="1:40" ht="38.25" customHeight="1" x14ac:dyDescent="0.25">
      <c r="A49" s="403"/>
      <c r="B49" s="410" t="s">
        <v>373</v>
      </c>
      <c r="C49" s="405" t="s">
        <v>27</v>
      </c>
      <c r="D49" s="405"/>
      <c r="E49" s="405"/>
      <c r="F49" s="405"/>
      <c r="G49" s="405"/>
      <c r="H49" s="405"/>
      <c r="I49" s="405"/>
      <c r="J49" s="405"/>
      <c r="K49" s="405"/>
      <c r="L49" s="405">
        <v>20</v>
      </c>
      <c r="M49" s="405">
        <v>19.5</v>
      </c>
      <c r="N49" s="405">
        <v>19.5</v>
      </c>
      <c r="O49" s="405">
        <v>19.5</v>
      </c>
      <c r="P49" s="403">
        <f t="shared" si="23"/>
        <v>97.5</v>
      </c>
      <c r="Q49" s="403">
        <f t="shared" si="24"/>
        <v>100</v>
      </c>
      <c r="R49" s="403">
        <f t="shared" si="25"/>
        <v>100</v>
      </c>
      <c r="S49" s="405"/>
      <c r="T49" s="405">
        <v>2</v>
      </c>
      <c r="U49" s="405">
        <v>2</v>
      </c>
      <c r="V49" s="405">
        <v>2</v>
      </c>
      <c r="W49" s="405">
        <v>3</v>
      </c>
      <c r="X49" s="405">
        <v>3</v>
      </c>
      <c r="Y49" s="405">
        <v>3</v>
      </c>
      <c r="Z49" s="405">
        <v>6</v>
      </c>
      <c r="AA49" s="405">
        <v>6</v>
      </c>
      <c r="AB49" s="405">
        <v>6</v>
      </c>
      <c r="AC49" s="405">
        <v>8</v>
      </c>
      <c r="AD49" s="405">
        <v>8</v>
      </c>
      <c r="AE49" s="405">
        <v>8</v>
      </c>
      <c r="AF49" s="405">
        <v>3</v>
      </c>
      <c r="AG49" s="405">
        <v>3</v>
      </c>
      <c r="AH49" s="405">
        <v>3</v>
      </c>
      <c r="AI49" s="405">
        <v>50</v>
      </c>
      <c r="AJ49" s="405">
        <v>50</v>
      </c>
      <c r="AK49" s="405">
        <v>50</v>
      </c>
      <c r="AL49" s="405">
        <v>64.5</v>
      </c>
      <c r="AM49" s="405">
        <v>64.5</v>
      </c>
      <c r="AN49" s="405">
        <v>64.5</v>
      </c>
    </row>
    <row r="50" spans="1:40" ht="38.25" customHeight="1" x14ac:dyDescent="0.25">
      <c r="A50" s="403"/>
      <c r="B50" s="410" t="s">
        <v>374</v>
      </c>
      <c r="C50" s="405" t="s">
        <v>27</v>
      </c>
      <c r="D50" s="405"/>
      <c r="E50" s="405"/>
      <c r="F50" s="405"/>
      <c r="G50" s="405"/>
      <c r="H50" s="405"/>
      <c r="I50" s="405"/>
      <c r="J50" s="405"/>
      <c r="K50" s="405"/>
      <c r="L50" s="405">
        <v>27</v>
      </c>
      <c r="M50" s="405">
        <v>27.214285714286</v>
      </c>
      <c r="N50" s="405">
        <v>27.157142857142855</v>
      </c>
      <c r="O50" s="405">
        <v>27.157142857142855</v>
      </c>
      <c r="P50" s="403">
        <f t="shared" si="23"/>
        <v>100.58201058201057</v>
      </c>
      <c r="Q50" s="403">
        <f t="shared" si="24"/>
        <v>99.790026246718099</v>
      </c>
      <c r="R50" s="403">
        <f t="shared" si="25"/>
        <v>99.790026246718099</v>
      </c>
      <c r="S50" s="405"/>
      <c r="T50" s="405">
        <v>37</v>
      </c>
      <c r="U50" s="405">
        <v>37</v>
      </c>
      <c r="V50" s="405">
        <v>37</v>
      </c>
      <c r="W50" s="405">
        <v>36.1</v>
      </c>
      <c r="X50" s="405">
        <v>36.1</v>
      </c>
      <c r="Y50" s="405">
        <v>36.1</v>
      </c>
      <c r="Z50" s="405">
        <v>29</v>
      </c>
      <c r="AA50" s="405">
        <v>29</v>
      </c>
      <c r="AB50" s="405">
        <v>29</v>
      </c>
      <c r="AC50" s="405">
        <v>32</v>
      </c>
      <c r="AD50" s="405">
        <v>32</v>
      </c>
      <c r="AE50" s="405">
        <v>32</v>
      </c>
      <c r="AF50" s="405">
        <v>28</v>
      </c>
      <c r="AG50" s="405">
        <v>28</v>
      </c>
      <c r="AH50" s="405">
        <v>28</v>
      </c>
      <c r="AI50" s="405">
        <v>17</v>
      </c>
      <c r="AJ50" s="405">
        <v>17</v>
      </c>
      <c r="AK50" s="405">
        <v>17</v>
      </c>
      <c r="AL50" s="405">
        <v>11</v>
      </c>
      <c r="AM50" s="405">
        <v>11</v>
      </c>
      <c r="AN50" s="405">
        <v>11</v>
      </c>
    </row>
    <row r="51" spans="1:40" ht="38.25" customHeight="1" x14ac:dyDescent="0.25">
      <c r="A51" s="403"/>
      <c r="B51" s="410" t="s">
        <v>375</v>
      </c>
      <c r="C51" s="405" t="s">
        <v>27</v>
      </c>
      <c r="D51" s="405"/>
      <c r="E51" s="405"/>
      <c r="F51" s="405"/>
      <c r="G51" s="405"/>
      <c r="H51" s="405"/>
      <c r="I51" s="403"/>
      <c r="J51" s="403"/>
      <c r="K51" s="405"/>
      <c r="L51" s="405">
        <v>53</v>
      </c>
      <c r="M51" s="405">
        <v>53.3</v>
      </c>
      <c r="N51" s="405">
        <v>53.285714285714285</v>
      </c>
      <c r="O51" s="405">
        <v>53.285714285714285</v>
      </c>
      <c r="P51" s="403">
        <f t="shared" si="23"/>
        <v>100.53908355795147</v>
      </c>
      <c r="Q51" s="403">
        <f t="shared" si="24"/>
        <v>99.973197534173153</v>
      </c>
      <c r="R51" s="403">
        <f t="shared" si="25"/>
        <v>99.973197534173153</v>
      </c>
      <c r="S51" s="405"/>
      <c r="T51" s="405">
        <v>62.5</v>
      </c>
      <c r="U51" s="405">
        <v>62.5</v>
      </c>
      <c r="V51" s="405">
        <v>62.5</v>
      </c>
      <c r="W51" s="405">
        <v>62</v>
      </c>
      <c r="X51" s="405">
        <v>62</v>
      </c>
      <c r="Y51" s="405">
        <v>62</v>
      </c>
      <c r="Z51" s="405">
        <v>64.5</v>
      </c>
      <c r="AA51" s="405">
        <v>64.5</v>
      </c>
      <c r="AB51" s="405">
        <v>64.5</v>
      </c>
      <c r="AC51" s="405">
        <v>59</v>
      </c>
      <c r="AD51" s="405">
        <v>59</v>
      </c>
      <c r="AE51" s="405">
        <v>59</v>
      </c>
      <c r="AF51" s="405">
        <v>69</v>
      </c>
      <c r="AG51" s="405">
        <v>69</v>
      </c>
      <c r="AH51" s="405">
        <v>69</v>
      </c>
      <c r="AI51" s="405">
        <v>31</v>
      </c>
      <c r="AJ51" s="405">
        <v>31</v>
      </c>
      <c r="AK51" s="405">
        <v>31</v>
      </c>
      <c r="AL51" s="405">
        <v>25</v>
      </c>
      <c r="AM51" s="405">
        <v>25</v>
      </c>
      <c r="AN51" s="405">
        <v>25</v>
      </c>
    </row>
    <row r="52" spans="1:40" s="422" customFormat="1" ht="38.25" customHeight="1" x14ac:dyDescent="0.25">
      <c r="A52" s="403"/>
      <c r="B52" s="421" t="s">
        <v>376</v>
      </c>
      <c r="C52" s="403" t="s">
        <v>27</v>
      </c>
      <c r="D52" s="405"/>
      <c r="E52" s="405"/>
      <c r="F52" s="405"/>
      <c r="G52" s="405"/>
      <c r="H52" s="405"/>
      <c r="I52" s="405"/>
      <c r="J52" s="405"/>
      <c r="K52" s="405"/>
      <c r="L52" s="405">
        <v>80.442857142856994</v>
      </c>
      <c r="M52" s="405">
        <v>80.442857142856994</v>
      </c>
      <c r="N52" s="405">
        <v>80.442857142857136</v>
      </c>
      <c r="O52" s="405">
        <v>80.442857142857136</v>
      </c>
      <c r="P52" s="403">
        <f t="shared" si="23"/>
        <v>100.00000000000017</v>
      </c>
      <c r="Q52" s="403">
        <f t="shared" si="24"/>
        <v>100.00000000000017</v>
      </c>
      <c r="R52" s="403">
        <f t="shared" si="25"/>
        <v>100.00000000000017</v>
      </c>
      <c r="S52" s="405"/>
      <c r="T52" s="405">
        <v>97.4</v>
      </c>
      <c r="U52" s="405">
        <v>97.4</v>
      </c>
      <c r="V52" s="405">
        <v>97.4</v>
      </c>
      <c r="W52" s="405">
        <v>97.4</v>
      </c>
      <c r="X52" s="405">
        <v>97.4</v>
      </c>
      <c r="Y52" s="405">
        <v>97.4</v>
      </c>
      <c r="Z52" s="405">
        <v>93.7</v>
      </c>
      <c r="AA52" s="405">
        <v>93.7</v>
      </c>
      <c r="AB52" s="405">
        <v>93.7</v>
      </c>
      <c r="AC52" s="405">
        <v>91.4</v>
      </c>
      <c r="AD52" s="405">
        <v>91.4</v>
      </c>
      <c r="AE52" s="405">
        <v>91.4</v>
      </c>
      <c r="AF52" s="405">
        <v>97.2</v>
      </c>
      <c r="AG52" s="405">
        <v>97.2</v>
      </c>
      <c r="AH52" s="405">
        <v>97.2</v>
      </c>
      <c r="AI52" s="405">
        <v>49</v>
      </c>
      <c r="AJ52" s="405">
        <v>49</v>
      </c>
      <c r="AK52" s="405">
        <v>49</v>
      </c>
      <c r="AL52" s="405">
        <v>37</v>
      </c>
      <c r="AM52" s="405">
        <v>37</v>
      </c>
      <c r="AN52" s="405">
        <v>37</v>
      </c>
    </row>
    <row r="53" spans="1:40" s="397" customFormat="1" ht="38.25" customHeight="1" x14ac:dyDescent="0.25">
      <c r="A53" s="406">
        <v>6</v>
      </c>
      <c r="B53" s="407" t="s">
        <v>377</v>
      </c>
      <c r="C53" s="418"/>
      <c r="D53" s="403"/>
      <c r="E53" s="403"/>
      <c r="F53" s="403"/>
      <c r="G53" s="403"/>
      <c r="H53" s="403"/>
      <c r="I53" s="403"/>
      <c r="J53" s="403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403"/>
      <c r="AJ53" s="403"/>
      <c r="AK53" s="403"/>
      <c r="AL53" s="403"/>
      <c r="AM53" s="403"/>
      <c r="AN53" s="403"/>
    </row>
    <row r="54" spans="1:40" ht="54.75" customHeight="1" x14ac:dyDescent="0.25">
      <c r="A54" s="403"/>
      <c r="B54" s="404" t="s">
        <v>378</v>
      </c>
      <c r="C54" s="405" t="s">
        <v>35</v>
      </c>
      <c r="D54" s="403"/>
      <c r="E54" s="403"/>
      <c r="F54" s="403"/>
      <c r="G54" s="403"/>
      <c r="H54" s="403"/>
      <c r="I54" s="403"/>
      <c r="J54" s="403"/>
      <c r="K54" s="403"/>
      <c r="L54" s="403">
        <v>320</v>
      </c>
      <c r="M54" s="300">
        <v>250</v>
      </c>
      <c r="N54" s="403">
        <f t="shared" ref="N54:N57" si="26">U54+X54+AA54+AD54+AG54+AJ54+AM54</f>
        <v>195</v>
      </c>
      <c r="O54" s="403">
        <f t="shared" ref="O54:O57" si="27">V54+Y54+AB54+AE54+AH54+AK54+AN54</f>
        <v>257</v>
      </c>
      <c r="P54" s="403">
        <f t="shared" ref="P54:P58" si="28">N54/L54%</f>
        <v>60.9375</v>
      </c>
      <c r="Q54" s="403">
        <f t="shared" ref="Q54:Q58" si="29">N54/M54%</f>
        <v>78</v>
      </c>
      <c r="R54" s="403">
        <f t="shared" ref="R54:R58" si="30">O54/M54%</f>
        <v>102.8</v>
      </c>
      <c r="S54" s="300"/>
      <c r="T54" s="403">
        <v>30</v>
      </c>
      <c r="U54" s="403">
        <v>30</v>
      </c>
      <c r="V54" s="403">
        <v>30</v>
      </c>
      <c r="W54" s="403">
        <v>30</v>
      </c>
      <c r="X54" s="403">
        <v>30</v>
      </c>
      <c r="Y54" s="403">
        <v>30</v>
      </c>
      <c r="Z54" s="403">
        <v>30</v>
      </c>
      <c r="AA54" s="403">
        <v>0</v>
      </c>
      <c r="AB54" s="403">
        <v>27</v>
      </c>
      <c r="AC54" s="403">
        <v>30</v>
      </c>
      <c r="AD54" s="403">
        <v>35</v>
      </c>
      <c r="AE54" s="403">
        <v>35</v>
      </c>
      <c r="AF54" s="403">
        <v>35</v>
      </c>
      <c r="AG54" s="403">
        <v>0</v>
      </c>
      <c r="AH54" s="403">
        <v>35</v>
      </c>
      <c r="AI54" s="403">
        <v>35</v>
      </c>
      <c r="AJ54" s="403">
        <v>35</v>
      </c>
      <c r="AK54" s="403">
        <v>35</v>
      </c>
      <c r="AL54" s="403">
        <v>60</v>
      </c>
      <c r="AM54" s="403">
        <v>65</v>
      </c>
      <c r="AN54" s="403">
        <v>65</v>
      </c>
    </row>
    <row r="55" spans="1:40" ht="44.25" customHeight="1" x14ac:dyDescent="0.25">
      <c r="A55" s="403"/>
      <c r="B55" s="410" t="s">
        <v>743</v>
      </c>
      <c r="C55" s="405" t="s">
        <v>35</v>
      </c>
      <c r="D55" s="403"/>
      <c r="E55" s="403"/>
      <c r="F55" s="403"/>
      <c r="G55" s="403"/>
      <c r="H55" s="403"/>
      <c r="I55" s="403"/>
      <c r="J55" s="403"/>
      <c r="K55" s="403"/>
      <c r="L55" s="403">
        <v>220</v>
      </c>
      <c r="M55" s="300">
        <v>181</v>
      </c>
      <c r="N55" s="403">
        <f t="shared" si="26"/>
        <v>109</v>
      </c>
      <c r="O55" s="403">
        <f t="shared" si="27"/>
        <v>156</v>
      </c>
      <c r="P55" s="403">
        <f t="shared" si="28"/>
        <v>49.54545454545454</v>
      </c>
      <c r="Q55" s="403">
        <f t="shared" si="29"/>
        <v>60.22099447513812</v>
      </c>
      <c r="R55" s="403">
        <f t="shared" si="30"/>
        <v>86.187845303867405</v>
      </c>
      <c r="S55" s="300"/>
      <c r="T55" s="403">
        <v>18</v>
      </c>
      <c r="U55" s="403">
        <v>18</v>
      </c>
      <c r="V55" s="403">
        <v>18</v>
      </c>
      <c r="W55" s="403">
        <v>17</v>
      </c>
      <c r="X55" s="403">
        <v>17</v>
      </c>
      <c r="Y55" s="403">
        <v>17</v>
      </c>
      <c r="Z55" s="403">
        <v>20</v>
      </c>
      <c r="AA55" s="403">
        <v>0</v>
      </c>
      <c r="AB55" s="403">
        <v>20</v>
      </c>
      <c r="AC55" s="403">
        <v>20</v>
      </c>
      <c r="AD55" s="403">
        <v>0</v>
      </c>
      <c r="AE55" s="403">
        <v>0</v>
      </c>
      <c r="AF55" s="403">
        <v>30</v>
      </c>
      <c r="AG55" s="403"/>
      <c r="AH55" s="403">
        <v>27</v>
      </c>
      <c r="AI55" s="403">
        <v>25</v>
      </c>
      <c r="AJ55" s="403">
        <v>23</v>
      </c>
      <c r="AK55" s="403">
        <v>23</v>
      </c>
      <c r="AL55" s="403">
        <v>51</v>
      </c>
      <c r="AM55" s="403">
        <v>51</v>
      </c>
      <c r="AN55" s="403">
        <v>51</v>
      </c>
    </row>
    <row r="56" spans="1:40" ht="73.5" customHeight="1" x14ac:dyDescent="0.25">
      <c r="A56" s="403"/>
      <c r="B56" s="404" t="s">
        <v>379</v>
      </c>
      <c r="C56" s="405" t="s">
        <v>35</v>
      </c>
      <c r="D56" s="403"/>
      <c r="E56" s="403"/>
      <c r="F56" s="403"/>
      <c r="G56" s="403"/>
      <c r="H56" s="403"/>
      <c r="I56" s="403"/>
      <c r="J56" s="403"/>
      <c r="K56" s="403"/>
      <c r="L56" s="403">
        <v>250</v>
      </c>
      <c r="M56" s="300">
        <v>250</v>
      </c>
      <c r="N56" s="403">
        <f t="shared" si="26"/>
        <v>195</v>
      </c>
      <c r="O56" s="403">
        <f t="shared" si="27"/>
        <v>257</v>
      </c>
      <c r="P56" s="403">
        <f t="shared" si="28"/>
        <v>78</v>
      </c>
      <c r="Q56" s="403">
        <f t="shared" si="29"/>
        <v>78</v>
      </c>
      <c r="R56" s="403">
        <f t="shared" si="30"/>
        <v>102.8</v>
      </c>
      <c r="S56" s="300"/>
      <c r="T56" s="403">
        <v>30</v>
      </c>
      <c r="U56" s="403">
        <v>30</v>
      </c>
      <c r="V56" s="403">
        <v>30</v>
      </c>
      <c r="W56" s="403">
        <v>30</v>
      </c>
      <c r="X56" s="403">
        <v>30</v>
      </c>
      <c r="Y56" s="403">
        <v>30</v>
      </c>
      <c r="Z56" s="403">
        <v>30</v>
      </c>
      <c r="AA56" s="403">
        <v>0</v>
      </c>
      <c r="AB56" s="403">
        <v>27</v>
      </c>
      <c r="AC56" s="403">
        <v>30</v>
      </c>
      <c r="AD56" s="403">
        <v>35</v>
      </c>
      <c r="AE56" s="403">
        <v>35</v>
      </c>
      <c r="AF56" s="403">
        <v>35</v>
      </c>
      <c r="AG56" s="403">
        <v>0</v>
      </c>
      <c r="AH56" s="403">
        <v>35</v>
      </c>
      <c r="AI56" s="403">
        <v>35</v>
      </c>
      <c r="AJ56" s="403">
        <v>35</v>
      </c>
      <c r="AK56" s="403">
        <v>35</v>
      </c>
      <c r="AL56" s="403">
        <v>60</v>
      </c>
      <c r="AM56" s="403">
        <v>65</v>
      </c>
      <c r="AN56" s="403">
        <v>65</v>
      </c>
    </row>
    <row r="57" spans="1:40" ht="61.5" customHeight="1" x14ac:dyDescent="0.25">
      <c r="A57" s="403"/>
      <c r="B57" s="404" t="s">
        <v>380</v>
      </c>
      <c r="C57" s="405" t="s">
        <v>35</v>
      </c>
      <c r="D57" s="403"/>
      <c r="E57" s="403"/>
      <c r="F57" s="403"/>
      <c r="G57" s="403"/>
      <c r="H57" s="403"/>
      <c r="I57" s="403"/>
      <c r="J57" s="403"/>
      <c r="K57" s="403"/>
      <c r="L57" s="403">
        <v>25756</v>
      </c>
      <c r="M57" s="300">
        <v>26280</v>
      </c>
      <c r="N57" s="403">
        <f t="shared" si="26"/>
        <v>26125</v>
      </c>
      <c r="O57" s="403">
        <f t="shared" si="27"/>
        <v>26280</v>
      </c>
      <c r="P57" s="403">
        <f t="shared" si="28"/>
        <v>101.43267588134803</v>
      </c>
      <c r="Q57" s="403">
        <f t="shared" si="29"/>
        <v>99.410197869101978</v>
      </c>
      <c r="R57" s="403">
        <f t="shared" si="30"/>
        <v>100</v>
      </c>
      <c r="S57" s="300"/>
      <c r="T57" s="403">
        <v>4500</v>
      </c>
      <c r="U57" s="403">
        <v>4495</v>
      </c>
      <c r="V57" s="403">
        <v>4500</v>
      </c>
      <c r="W57" s="403">
        <v>7743</v>
      </c>
      <c r="X57" s="403">
        <v>7730</v>
      </c>
      <c r="Y57" s="403">
        <v>7743</v>
      </c>
      <c r="Z57" s="403">
        <v>4140</v>
      </c>
      <c r="AA57" s="403">
        <v>4130</v>
      </c>
      <c r="AB57" s="403">
        <v>4140</v>
      </c>
      <c r="AC57" s="403">
        <v>2051</v>
      </c>
      <c r="AD57" s="403">
        <v>2048</v>
      </c>
      <c r="AE57" s="403">
        <v>2051</v>
      </c>
      <c r="AF57" s="403">
        <v>2596</v>
      </c>
      <c r="AG57" s="403">
        <v>2590</v>
      </c>
      <c r="AH57" s="403">
        <v>2596</v>
      </c>
      <c r="AI57" s="403">
        <v>2950</v>
      </c>
      <c r="AJ57" s="403">
        <v>2841</v>
      </c>
      <c r="AK57" s="403">
        <v>2950</v>
      </c>
      <c r="AL57" s="403">
        <v>2300</v>
      </c>
      <c r="AM57" s="403">
        <v>2291</v>
      </c>
      <c r="AN57" s="403">
        <v>2300</v>
      </c>
    </row>
    <row r="58" spans="1:40" ht="67.5" customHeight="1" x14ac:dyDescent="0.25">
      <c r="A58" s="403"/>
      <c r="B58" s="404" t="s">
        <v>381</v>
      </c>
      <c r="C58" s="405" t="s">
        <v>27</v>
      </c>
      <c r="D58" s="416"/>
      <c r="E58" s="416"/>
      <c r="F58" s="416"/>
      <c r="G58" s="416"/>
      <c r="H58" s="416"/>
      <c r="I58" s="416"/>
      <c r="J58" s="416"/>
      <c r="K58" s="416"/>
      <c r="L58" s="416">
        <v>84.821340358965998</v>
      </c>
      <c r="M58" s="416">
        <v>84.774193548387004</v>
      </c>
      <c r="N58" s="416">
        <v>84.552398213476593</v>
      </c>
      <c r="O58" s="416">
        <v>84.774193548387103</v>
      </c>
      <c r="P58" s="403">
        <f t="shared" si="28"/>
        <v>99.682931035572835</v>
      </c>
      <c r="Q58" s="403">
        <f t="shared" si="29"/>
        <v>99.738369277693209</v>
      </c>
      <c r="R58" s="403">
        <f t="shared" si="30"/>
        <v>100.00000000000013</v>
      </c>
      <c r="S58" s="416"/>
      <c r="T58" s="405">
        <v>92.326631103816169</v>
      </c>
      <c r="U58" s="405">
        <v>92.280845822213095</v>
      </c>
      <c r="V58" s="405">
        <v>92.326631103816169</v>
      </c>
      <c r="W58" s="405">
        <v>85.369349503858871</v>
      </c>
      <c r="X58" s="405">
        <v>85.386059869656478</v>
      </c>
      <c r="Y58" s="405">
        <v>85.369349503858871</v>
      </c>
      <c r="Z58" s="405">
        <v>84.975369458128085</v>
      </c>
      <c r="AA58" s="405">
        <v>84.97942386831275</v>
      </c>
      <c r="AB58" s="405">
        <v>84.975369458128085</v>
      </c>
      <c r="AC58" s="405">
        <v>94.734411085450347</v>
      </c>
      <c r="AD58" s="405">
        <v>94.902687673772007</v>
      </c>
      <c r="AE58" s="405">
        <v>94.734411085450347</v>
      </c>
      <c r="AF58" s="405">
        <v>78</v>
      </c>
      <c r="AG58" s="405">
        <v>78</v>
      </c>
      <c r="AH58" s="405">
        <v>78</v>
      </c>
      <c r="AI58" s="405">
        <v>84</v>
      </c>
      <c r="AJ58" s="405">
        <v>84</v>
      </c>
      <c r="AK58" s="405">
        <v>84</v>
      </c>
      <c r="AL58" s="405">
        <v>73</v>
      </c>
      <c r="AM58" s="405">
        <v>73</v>
      </c>
      <c r="AN58" s="405">
        <v>73</v>
      </c>
    </row>
    <row r="59" spans="1:40" s="397" customFormat="1" ht="48.75" customHeight="1" x14ac:dyDescent="0.25">
      <c r="A59" s="406">
        <v>7</v>
      </c>
      <c r="B59" s="417" t="s">
        <v>382</v>
      </c>
      <c r="C59" s="418"/>
      <c r="D59" s="423"/>
      <c r="E59" s="42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3"/>
      <c r="AJ59" s="403"/>
      <c r="AK59" s="403"/>
      <c r="AL59" s="403"/>
      <c r="AM59" s="403"/>
      <c r="AN59" s="403"/>
    </row>
    <row r="60" spans="1:40" ht="55.5" customHeight="1" x14ac:dyDescent="0.25">
      <c r="A60" s="403"/>
      <c r="B60" s="404" t="s">
        <v>383</v>
      </c>
      <c r="C60" s="405" t="s">
        <v>35</v>
      </c>
      <c r="D60" s="403"/>
      <c r="E60" s="403"/>
      <c r="F60" s="403"/>
      <c r="G60" s="403"/>
      <c r="H60" s="403"/>
      <c r="I60" s="403"/>
      <c r="J60" s="403"/>
      <c r="K60" s="403"/>
      <c r="L60" s="403">
        <v>824</v>
      </c>
      <c r="M60" s="403">
        <v>950</v>
      </c>
      <c r="N60" s="403">
        <f t="shared" ref="N60:N70" si="31">U60+X60+AA60+AD60+AG60+AJ60+AM60</f>
        <v>891</v>
      </c>
      <c r="O60" s="403">
        <f t="shared" ref="O60:O70" si="32">V60+Y60+AB60+AE60+AH60+AK60+AN60</f>
        <v>950</v>
      </c>
      <c r="P60" s="403">
        <f t="shared" ref="P60:P70" si="33">N60/L60%</f>
        <v>108.13106796116504</v>
      </c>
      <c r="Q60" s="403">
        <f t="shared" ref="Q60:Q70" si="34">N60/M60%</f>
        <v>93.78947368421052</v>
      </c>
      <c r="R60" s="403">
        <f t="shared" ref="R60:R70" si="35">O60/M60%</f>
        <v>100</v>
      </c>
      <c r="S60" s="403"/>
      <c r="T60" s="403">
        <v>150</v>
      </c>
      <c r="U60" s="403">
        <v>140</v>
      </c>
      <c r="V60" s="403">
        <v>150</v>
      </c>
      <c r="W60" s="403">
        <v>158</v>
      </c>
      <c r="X60" s="403">
        <v>145</v>
      </c>
      <c r="Y60" s="403">
        <v>158</v>
      </c>
      <c r="Z60" s="403">
        <v>135</v>
      </c>
      <c r="AA60" s="403">
        <v>126</v>
      </c>
      <c r="AB60" s="403">
        <v>135</v>
      </c>
      <c r="AC60" s="403">
        <v>123</v>
      </c>
      <c r="AD60" s="403">
        <v>119</v>
      </c>
      <c r="AE60" s="403">
        <v>123</v>
      </c>
      <c r="AF60" s="403">
        <v>121</v>
      </c>
      <c r="AG60" s="403">
        <v>117</v>
      </c>
      <c r="AH60" s="403">
        <v>121</v>
      </c>
      <c r="AI60" s="403">
        <v>153</v>
      </c>
      <c r="AJ60" s="403">
        <v>142</v>
      </c>
      <c r="AK60" s="403">
        <v>153</v>
      </c>
      <c r="AL60" s="403">
        <v>110</v>
      </c>
      <c r="AM60" s="403">
        <v>102</v>
      </c>
      <c r="AN60" s="403">
        <v>110</v>
      </c>
    </row>
    <row r="61" spans="1:40" ht="50.25" customHeight="1" x14ac:dyDescent="0.25">
      <c r="A61" s="403"/>
      <c r="B61" s="410" t="s">
        <v>384</v>
      </c>
      <c r="C61" s="405" t="s">
        <v>35</v>
      </c>
      <c r="D61" s="403"/>
      <c r="E61" s="403"/>
      <c r="F61" s="403"/>
      <c r="G61" s="403"/>
      <c r="H61" s="403"/>
      <c r="I61" s="403"/>
      <c r="J61" s="403"/>
      <c r="K61" s="403"/>
      <c r="L61" s="403">
        <v>435</v>
      </c>
      <c r="M61" s="403">
        <v>495</v>
      </c>
      <c r="N61" s="403">
        <f t="shared" si="31"/>
        <v>447</v>
      </c>
      <c r="O61" s="403">
        <f t="shared" si="32"/>
        <v>495</v>
      </c>
      <c r="P61" s="403">
        <f t="shared" si="33"/>
        <v>102.75862068965517</v>
      </c>
      <c r="Q61" s="403">
        <f t="shared" si="34"/>
        <v>90.303030303030297</v>
      </c>
      <c r="R61" s="403">
        <f t="shared" si="35"/>
        <v>100</v>
      </c>
      <c r="S61" s="403"/>
      <c r="T61" s="403">
        <v>87</v>
      </c>
      <c r="U61" s="403">
        <v>71</v>
      </c>
      <c r="V61" s="403">
        <v>87</v>
      </c>
      <c r="W61" s="403">
        <v>89</v>
      </c>
      <c r="X61" s="403">
        <v>115</v>
      </c>
      <c r="Y61" s="403">
        <v>89</v>
      </c>
      <c r="Z61" s="403">
        <v>86</v>
      </c>
      <c r="AA61" s="403">
        <v>72</v>
      </c>
      <c r="AB61" s="403">
        <v>86</v>
      </c>
      <c r="AC61" s="403">
        <v>60</v>
      </c>
      <c r="AD61" s="403">
        <v>53</v>
      </c>
      <c r="AE61" s="403">
        <v>60</v>
      </c>
      <c r="AF61" s="403">
        <v>60</v>
      </c>
      <c r="AG61" s="403">
        <v>52</v>
      </c>
      <c r="AH61" s="403">
        <v>60</v>
      </c>
      <c r="AI61" s="403">
        <v>50</v>
      </c>
      <c r="AJ61" s="403">
        <v>42</v>
      </c>
      <c r="AK61" s="403">
        <v>50</v>
      </c>
      <c r="AL61" s="403">
        <v>63</v>
      </c>
      <c r="AM61" s="403">
        <v>42</v>
      </c>
      <c r="AN61" s="403">
        <v>63</v>
      </c>
    </row>
    <row r="62" spans="1:40" ht="50.25" customHeight="1" x14ac:dyDescent="0.25">
      <c r="A62" s="403"/>
      <c r="B62" s="404" t="s">
        <v>385</v>
      </c>
      <c r="C62" s="405" t="s">
        <v>35</v>
      </c>
      <c r="D62" s="403"/>
      <c r="E62" s="403"/>
      <c r="F62" s="403"/>
      <c r="G62" s="403"/>
      <c r="H62" s="403"/>
      <c r="I62" s="403"/>
      <c r="J62" s="403"/>
      <c r="K62" s="403"/>
      <c r="L62" s="403">
        <v>266</v>
      </c>
      <c r="M62" s="403">
        <v>266</v>
      </c>
      <c r="N62" s="403">
        <f t="shared" si="31"/>
        <v>257</v>
      </c>
      <c r="O62" s="403">
        <f t="shared" si="32"/>
        <v>266</v>
      </c>
      <c r="P62" s="403">
        <f t="shared" si="33"/>
        <v>96.616541353383454</v>
      </c>
      <c r="Q62" s="403">
        <f t="shared" si="34"/>
        <v>96.616541353383454</v>
      </c>
      <c r="R62" s="403">
        <f t="shared" si="35"/>
        <v>100</v>
      </c>
      <c r="S62" s="403"/>
      <c r="T62" s="403">
        <v>56</v>
      </c>
      <c r="U62" s="403">
        <v>54</v>
      </c>
      <c r="V62" s="403">
        <v>56</v>
      </c>
      <c r="W62" s="403">
        <v>43</v>
      </c>
      <c r="X62" s="403">
        <v>41</v>
      </c>
      <c r="Y62" s="403">
        <v>43</v>
      </c>
      <c r="Z62" s="403">
        <v>57</v>
      </c>
      <c r="AA62" s="403">
        <v>56</v>
      </c>
      <c r="AB62" s="403">
        <v>57</v>
      </c>
      <c r="AC62" s="403">
        <v>45</v>
      </c>
      <c r="AD62" s="403">
        <v>44</v>
      </c>
      <c r="AE62" s="403">
        <v>45</v>
      </c>
      <c r="AF62" s="403">
        <v>36</v>
      </c>
      <c r="AG62" s="403">
        <v>35</v>
      </c>
      <c r="AH62" s="403">
        <v>36</v>
      </c>
      <c r="AI62" s="403">
        <v>12</v>
      </c>
      <c r="AJ62" s="403">
        <v>11</v>
      </c>
      <c r="AK62" s="403">
        <v>12</v>
      </c>
      <c r="AL62" s="403">
        <v>17</v>
      </c>
      <c r="AM62" s="403">
        <v>16</v>
      </c>
      <c r="AN62" s="403">
        <v>17</v>
      </c>
    </row>
    <row r="63" spans="1:40" ht="50.25" customHeight="1" x14ac:dyDescent="0.25">
      <c r="A63" s="403"/>
      <c r="B63" s="404" t="s">
        <v>386</v>
      </c>
      <c r="C63" s="405" t="s">
        <v>336</v>
      </c>
      <c r="D63" s="403"/>
      <c r="E63" s="403"/>
      <c r="F63" s="403"/>
      <c r="G63" s="403"/>
      <c r="H63" s="403"/>
      <c r="I63" s="403"/>
      <c r="J63" s="403"/>
      <c r="K63" s="403"/>
      <c r="L63" s="403">
        <v>356</v>
      </c>
      <c r="M63" s="403">
        <v>800</v>
      </c>
      <c r="N63" s="403">
        <f t="shared" si="31"/>
        <v>413</v>
      </c>
      <c r="O63" s="403">
        <f t="shared" si="32"/>
        <v>486</v>
      </c>
      <c r="P63" s="403">
        <f t="shared" si="33"/>
        <v>116.01123595505618</v>
      </c>
      <c r="Q63" s="403">
        <f t="shared" si="34"/>
        <v>51.625</v>
      </c>
      <c r="R63" s="403">
        <f t="shared" si="35"/>
        <v>60.75</v>
      </c>
      <c r="S63" s="403"/>
      <c r="T63" s="403">
        <v>130</v>
      </c>
      <c r="U63" s="403">
        <v>79</v>
      </c>
      <c r="V63" s="403">
        <v>89</v>
      </c>
      <c r="W63" s="403">
        <v>160</v>
      </c>
      <c r="X63" s="403">
        <v>80</v>
      </c>
      <c r="Y63" s="403">
        <v>95</v>
      </c>
      <c r="Z63" s="403">
        <v>120</v>
      </c>
      <c r="AA63" s="403">
        <v>76</v>
      </c>
      <c r="AB63" s="403">
        <v>86</v>
      </c>
      <c r="AC63" s="403">
        <v>70</v>
      </c>
      <c r="AD63" s="403">
        <v>46</v>
      </c>
      <c r="AE63" s="403">
        <v>56</v>
      </c>
      <c r="AF63" s="403">
        <v>90</v>
      </c>
      <c r="AG63" s="403">
        <v>52</v>
      </c>
      <c r="AH63" s="403">
        <v>62</v>
      </c>
      <c r="AI63" s="403">
        <v>150</v>
      </c>
      <c r="AJ63" s="403">
        <v>80</v>
      </c>
      <c r="AK63" s="403">
        <v>98</v>
      </c>
      <c r="AL63" s="403">
        <v>80</v>
      </c>
      <c r="AM63" s="403"/>
      <c r="AN63" s="403"/>
    </row>
    <row r="64" spans="1:40" ht="50.25" customHeight="1" x14ac:dyDescent="0.25">
      <c r="A64" s="403"/>
      <c r="B64" s="410" t="s">
        <v>387</v>
      </c>
      <c r="C64" s="405" t="s">
        <v>336</v>
      </c>
      <c r="D64" s="403"/>
      <c r="E64" s="403"/>
      <c r="F64" s="403"/>
      <c r="G64" s="403"/>
      <c r="H64" s="403"/>
      <c r="I64" s="403"/>
      <c r="J64" s="403"/>
      <c r="K64" s="403"/>
      <c r="L64" s="403">
        <v>23</v>
      </c>
      <c r="M64" s="403">
        <v>30</v>
      </c>
      <c r="N64" s="403">
        <f t="shared" si="31"/>
        <v>16</v>
      </c>
      <c r="O64" s="403">
        <f t="shared" si="32"/>
        <v>37</v>
      </c>
      <c r="P64" s="403">
        <f t="shared" si="33"/>
        <v>69.565217391304344</v>
      </c>
      <c r="Q64" s="403">
        <f t="shared" si="34"/>
        <v>53.333333333333336</v>
      </c>
      <c r="R64" s="403">
        <f t="shared" si="35"/>
        <v>123.33333333333334</v>
      </c>
      <c r="S64" s="403"/>
      <c r="T64" s="403">
        <v>5</v>
      </c>
      <c r="U64" s="403"/>
      <c r="V64" s="403">
        <v>5</v>
      </c>
      <c r="W64" s="403">
        <v>4</v>
      </c>
      <c r="X64" s="403"/>
      <c r="Y64" s="403">
        <v>4</v>
      </c>
      <c r="Z64" s="403">
        <v>0</v>
      </c>
      <c r="AA64" s="403"/>
      <c r="AB64" s="403"/>
      <c r="AC64" s="403">
        <v>1</v>
      </c>
      <c r="AD64" s="403"/>
      <c r="AE64" s="403">
        <v>1</v>
      </c>
      <c r="AF64" s="403">
        <v>1</v>
      </c>
      <c r="AG64" s="403"/>
      <c r="AH64" s="403">
        <v>1</v>
      </c>
      <c r="AI64" s="403">
        <v>10</v>
      </c>
      <c r="AJ64" s="403"/>
      <c r="AK64" s="403">
        <v>10</v>
      </c>
      <c r="AL64" s="403">
        <v>9</v>
      </c>
      <c r="AM64" s="403">
        <v>16</v>
      </c>
      <c r="AN64" s="403">
        <v>16</v>
      </c>
    </row>
    <row r="65" spans="1:92" ht="55.5" customHeight="1" x14ac:dyDescent="0.25">
      <c r="A65" s="403"/>
      <c r="B65" s="410" t="s">
        <v>388</v>
      </c>
      <c r="C65" s="405" t="s">
        <v>336</v>
      </c>
      <c r="D65" s="403"/>
      <c r="E65" s="403"/>
      <c r="F65" s="403"/>
      <c r="G65" s="403"/>
      <c r="H65" s="403"/>
      <c r="I65" s="403"/>
      <c r="J65" s="403"/>
      <c r="K65" s="403"/>
      <c r="L65" s="403">
        <v>57</v>
      </c>
      <c r="M65" s="403">
        <v>61</v>
      </c>
      <c r="N65" s="403">
        <f t="shared" si="31"/>
        <v>180</v>
      </c>
      <c r="O65" s="403">
        <f t="shared" si="32"/>
        <v>207</v>
      </c>
      <c r="P65" s="403">
        <f t="shared" si="33"/>
        <v>315.78947368421058</v>
      </c>
      <c r="Q65" s="403">
        <f t="shared" si="34"/>
        <v>295.08196721311475</v>
      </c>
      <c r="R65" s="403">
        <f t="shared" si="35"/>
        <v>339.34426229508199</v>
      </c>
      <c r="S65" s="403"/>
      <c r="T65" s="403">
        <v>6</v>
      </c>
      <c r="U65" s="403">
        <v>37</v>
      </c>
      <c r="V65" s="403">
        <v>37</v>
      </c>
      <c r="W65" s="403">
        <v>8</v>
      </c>
      <c r="X65" s="403">
        <v>35</v>
      </c>
      <c r="Y65" s="403">
        <v>35</v>
      </c>
      <c r="Z65" s="403">
        <v>50</v>
      </c>
      <c r="AA65" s="403">
        <v>35</v>
      </c>
      <c r="AB65" s="403">
        <v>50</v>
      </c>
      <c r="AC65" s="403">
        <v>5</v>
      </c>
      <c r="AD65" s="403">
        <v>25</v>
      </c>
      <c r="AE65" s="403">
        <v>25</v>
      </c>
      <c r="AF65" s="403">
        <v>12</v>
      </c>
      <c r="AG65" s="403">
        <v>18</v>
      </c>
      <c r="AH65" s="403">
        <v>18</v>
      </c>
      <c r="AI65" s="403">
        <v>10</v>
      </c>
      <c r="AJ65" s="403">
        <v>30</v>
      </c>
      <c r="AK65" s="403">
        <v>30</v>
      </c>
      <c r="AL65" s="403">
        <v>12</v>
      </c>
      <c r="AM65" s="403"/>
      <c r="AN65" s="403">
        <v>12</v>
      </c>
    </row>
    <row r="66" spans="1:92" ht="55.5" customHeight="1" x14ac:dyDescent="0.25">
      <c r="A66" s="403"/>
      <c r="B66" s="404" t="s">
        <v>389</v>
      </c>
      <c r="C66" s="405" t="s">
        <v>27</v>
      </c>
      <c r="D66" s="420"/>
      <c r="E66" s="420"/>
      <c r="F66" s="420"/>
      <c r="G66" s="405"/>
      <c r="H66" s="405"/>
      <c r="I66" s="420"/>
      <c r="J66" s="420"/>
      <c r="K66" s="420"/>
      <c r="L66" s="420">
        <v>1.2142857142857</v>
      </c>
      <c r="M66" s="420">
        <v>1.1857142857142999</v>
      </c>
      <c r="N66" s="420">
        <v>1.1857142857142999</v>
      </c>
      <c r="O66" s="420">
        <v>1.1857142857142999</v>
      </c>
      <c r="P66" s="403">
        <f t="shared" si="33"/>
        <v>97.647058823531722</v>
      </c>
      <c r="Q66" s="403">
        <f t="shared" si="34"/>
        <v>100</v>
      </c>
      <c r="R66" s="403">
        <f t="shared" si="35"/>
        <v>100</v>
      </c>
      <c r="S66" s="420"/>
      <c r="T66" s="424">
        <v>1.2</v>
      </c>
      <c r="U66" s="424">
        <v>1.218</v>
      </c>
      <c r="V66" s="424">
        <v>1.218</v>
      </c>
      <c r="W66" s="405">
        <v>1.2</v>
      </c>
      <c r="X66" s="405">
        <v>1.18</v>
      </c>
      <c r="Y66" s="405">
        <v>1.18</v>
      </c>
      <c r="Z66" s="405">
        <v>1.6</v>
      </c>
      <c r="AA66" s="405">
        <v>1.55</v>
      </c>
      <c r="AB66" s="405">
        <v>1.55</v>
      </c>
      <c r="AC66" s="405">
        <v>1</v>
      </c>
      <c r="AD66" s="405">
        <v>1</v>
      </c>
      <c r="AE66" s="405">
        <v>1</v>
      </c>
      <c r="AF66" s="405">
        <v>1</v>
      </c>
      <c r="AG66" s="405">
        <v>1</v>
      </c>
      <c r="AH66" s="405">
        <v>1</v>
      </c>
      <c r="AI66" s="405">
        <v>1.4</v>
      </c>
      <c r="AJ66" s="405">
        <v>1.4</v>
      </c>
      <c r="AK66" s="405">
        <v>1.4</v>
      </c>
      <c r="AL66" s="420">
        <v>0.95</v>
      </c>
      <c r="AM66" s="405">
        <v>1</v>
      </c>
      <c r="AN66" s="405">
        <v>1</v>
      </c>
    </row>
    <row r="67" spans="1:92" ht="60" customHeight="1" x14ac:dyDescent="0.25">
      <c r="A67" s="403"/>
      <c r="B67" s="404" t="s">
        <v>744</v>
      </c>
      <c r="C67" s="405" t="s">
        <v>27</v>
      </c>
      <c r="D67" s="420"/>
      <c r="E67" s="420"/>
      <c r="F67" s="420"/>
      <c r="G67" s="420"/>
      <c r="H67" s="420"/>
      <c r="I67" s="420"/>
      <c r="J67" s="405"/>
      <c r="K67" s="420"/>
      <c r="L67" s="420">
        <v>0.82857142857142996</v>
      </c>
      <c r="M67" s="412">
        <v>0.82857142857142996</v>
      </c>
      <c r="N67" s="412">
        <v>0.82857142857142996</v>
      </c>
      <c r="O67" s="412">
        <v>0.82857142857142996</v>
      </c>
      <c r="P67" s="403">
        <f t="shared" si="33"/>
        <v>100</v>
      </c>
      <c r="Q67" s="403">
        <f t="shared" si="34"/>
        <v>100</v>
      </c>
      <c r="R67" s="403">
        <f t="shared" si="35"/>
        <v>100</v>
      </c>
      <c r="S67" s="412"/>
      <c r="T67" s="405">
        <v>0.6</v>
      </c>
      <c r="U67" s="405">
        <v>0.6</v>
      </c>
      <c r="V67" s="405">
        <v>0.6</v>
      </c>
      <c r="W67" s="405">
        <v>0.5</v>
      </c>
      <c r="X67" s="405">
        <v>0.5</v>
      </c>
      <c r="Y67" s="405">
        <v>0.5</v>
      </c>
      <c r="Z67" s="405">
        <v>1</v>
      </c>
      <c r="AA67" s="405">
        <v>1</v>
      </c>
      <c r="AB67" s="405">
        <v>1</v>
      </c>
      <c r="AC67" s="405">
        <v>0.8</v>
      </c>
      <c r="AD67" s="405">
        <v>0.8</v>
      </c>
      <c r="AE67" s="405">
        <v>0.8</v>
      </c>
      <c r="AF67" s="405">
        <v>0.9</v>
      </c>
      <c r="AG67" s="405">
        <v>0.9</v>
      </c>
      <c r="AH67" s="405">
        <v>0.9</v>
      </c>
      <c r="AI67" s="405">
        <v>0.82</v>
      </c>
      <c r="AJ67" s="405">
        <v>1</v>
      </c>
      <c r="AK67" s="405">
        <v>1</v>
      </c>
      <c r="AL67" s="405">
        <v>0.95</v>
      </c>
      <c r="AM67" s="405">
        <v>1</v>
      </c>
      <c r="AN67" s="405">
        <v>1</v>
      </c>
    </row>
    <row r="68" spans="1:92" ht="75.75" customHeight="1" x14ac:dyDescent="0.25">
      <c r="A68" s="403"/>
      <c r="B68" s="404" t="s">
        <v>390</v>
      </c>
      <c r="C68" s="405" t="s">
        <v>27</v>
      </c>
      <c r="D68" s="420"/>
      <c r="E68" s="420"/>
      <c r="F68" s="420"/>
      <c r="G68" s="420"/>
      <c r="H68" s="420"/>
      <c r="I68" s="420"/>
      <c r="J68" s="420"/>
      <c r="K68" s="420"/>
      <c r="L68" s="420">
        <v>83.857142857143003</v>
      </c>
      <c r="M68" s="425">
        <v>83.857142857143003</v>
      </c>
      <c r="N68" s="425">
        <v>83.857142857143003</v>
      </c>
      <c r="O68" s="425">
        <v>83.857142857143003</v>
      </c>
      <c r="P68" s="403">
        <f t="shared" si="33"/>
        <v>100</v>
      </c>
      <c r="Q68" s="403">
        <f t="shared" si="34"/>
        <v>100</v>
      </c>
      <c r="R68" s="403">
        <f t="shared" si="35"/>
        <v>100</v>
      </c>
      <c r="S68" s="425"/>
      <c r="T68" s="403">
        <v>85</v>
      </c>
      <c r="U68" s="403">
        <v>85</v>
      </c>
      <c r="V68" s="403">
        <v>85</v>
      </c>
      <c r="W68" s="403">
        <v>84</v>
      </c>
      <c r="X68" s="403">
        <v>84</v>
      </c>
      <c r="Y68" s="403">
        <v>84</v>
      </c>
      <c r="Z68" s="403">
        <v>82</v>
      </c>
      <c r="AA68" s="403">
        <v>82</v>
      </c>
      <c r="AB68" s="403">
        <v>82</v>
      </c>
      <c r="AC68" s="403">
        <v>85</v>
      </c>
      <c r="AD68" s="403">
        <v>85</v>
      </c>
      <c r="AE68" s="403">
        <v>85</v>
      </c>
      <c r="AF68" s="403">
        <v>83</v>
      </c>
      <c r="AG68" s="403">
        <v>83</v>
      </c>
      <c r="AH68" s="403">
        <v>83</v>
      </c>
      <c r="AI68" s="403">
        <v>85</v>
      </c>
      <c r="AJ68" s="403">
        <v>85</v>
      </c>
      <c r="AK68" s="403">
        <v>85</v>
      </c>
      <c r="AL68" s="403">
        <v>83</v>
      </c>
      <c r="AM68" s="403">
        <v>83</v>
      </c>
      <c r="AN68" s="403">
        <v>83</v>
      </c>
    </row>
    <row r="69" spans="1:92" ht="75.75" customHeight="1" x14ac:dyDescent="0.25">
      <c r="A69" s="403"/>
      <c r="B69" s="404" t="s">
        <v>745</v>
      </c>
      <c r="C69" s="405" t="s">
        <v>27</v>
      </c>
      <c r="D69" s="420"/>
      <c r="E69" s="420"/>
      <c r="F69" s="420"/>
      <c r="G69" s="420"/>
      <c r="H69" s="420"/>
      <c r="I69" s="420"/>
      <c r="J69" s="420"/>
      <c r="K69" s="420"/>
      <c r="L69" s="420">
        <v>83</v>
      </c>
      <c r="M69" s="425">
        <v>83.142857142856997</v>
      </c>
      <c r="N69" s="425">
        <v>83.142857142856997</v>
      </c>
      <c r="O69" s="425">
        <v>83.142857142856997</v>
      </c>
      <c r="P69" s="403">
        <f t="shared" si="33"/>
        <v>100.17211703958675</v>
      </c>
      <c r="Q69" s="403">
        <f t="shared" si="34"/>
        <v>100</v>
      </c>
      <c r="R69" s="403">
        <f t="shared" si="35"/>
        <v>100</v>
      </c>
      <c r="S69" s="425"/>
      <c r="T69" s="403">
        <v>83</v>
      </c>
      <c r="U69" s="403">
        <v>83</v>
      </c>
      <c r="V69" s="403">
        <v>83</v>
      </c>
      <c r="W69" s="403">
        <v>83</v>
      </c>
      <c r="X69" s="403">
        <v>83</v>
      </c>
      <c r="Y69" s="403">
        <v>83</v>
      </c>
      <c r="Z69" s="403">
        <v>84</v>
      </c>
      <c r="AA69" s="403">
        <v>84</v>
      </c>
      <c r="AB69" s="403">
        <v>84</v>
      </c>
      <c r="AC69" s="403">
        <v>80</v>
      </c>
      <c r="AD69" s="403">
        <v>80</v>
      </c>
      <c r="AE69" s="403">
        <v>80</v>
      </c>
      <c r="AF69" s="403">
        <v>82</v>
      </c>
      <c r="AG69" s="403">
        <v>82</v>
      </c>
      <c r="AH69" s="403">
        <v>82</v>
      </c>
      <c r="AI69" s="403">
        <v>85</v>
      </c>
      <c r="AJ69" s="403">
        <v>85</v>
      </c>
      <c r="AK69" s="403">
        <v>85</v>
      </c>
      <c r="AL69" s="403">
        <v>85</v>
      </c>
      <c r="AM69" s="403">
        <v>85</v>
      </c>
      <c r="AN69" s="403">
        <v>85</v>
      </c>
    </row>
    <row r="70" spans="1:92" ht="68.25" customHeight="1" x14ac:dyDescent="0.25">
      <c r="A70" s="403"/>
      <c r="B70" s="404" t="s">
        <v>391</v>
      </c>
      <c r="C70" s="405" t="s">
        <v>35</v>
      </c>
      <c r="D70" s="403"/>
      <c r="E70" s="403"/>
      <c r="F70" s="403"/>
      <c r="G70" s="403"/>
      <c r="H70" s="403"/>
      <c r="I70" s="403"/>
      <c r="J70" s="403"/>
      <c r="K70" s="403"/>
      <c r="L70" s="403">
        <v>13</v>
      </c>
      <c r="M70" s="403">
        <v>10</v>
      </c>
      <c r="N70" s="403">
        <f t="shared" si="31"/>
        <v>16</v>
      </c>
      <c r="O70" s="403">
        <f t="shared" si="32"/>
        <v>16</v>
      </c>
      <c r="P70" s="403">
        <f t="shared" si="33"/>
        <v>123.07692307692307</v>
      </c>
      <c r="Q70" s="403">
        <f t="shared" si="34"/>
        <v>160</v>
      </c>
      <c r="R70" s="403">
        <f t="shared" si="35"/>
        <v>160</v>
      </c>
      <c r="S70" s="403"/>
      <c r="T70" s="403">
        <v>2</v>
      </c>
      <c r="U70" s="403">
        <v>2</v>
      </c>
      <c r="V70" s="403">
        <v>2</v>
      </c>
      <c r="W70" s="403">
        <v>2</v>
      </c>
      <c r="X70" s="403">
        <v>4</v>
      </c>
      <c r="Y70" s="403">
        <v>4</v>
      </c>
      <c r="Z70" s="403">
        <v>2</v>
      </c>
      <c r="AA70" s="403">
        <v>4</v>
      </c>
      <c r="AB70" s="403">
        <v>4</v>
      </c>
      <c r="AC70" s="403">
        <v>1</v>
      </c>
      <c r="AD70" s="403">
        <v>2</v>
      </c>
      <c r="AE70" s="403">
        <v>2</v>
      </c>
      <c r="AF70" s="403">
        <v>1</v>
      </c>
      <c r="AG70" s="403">
        <v>1</v>
      </c>
      <c r="AH70" s="403">
        <v>1</v>
      </c>
      <c r="AI70" s="403">
        <v>1</v>
      </c>
      <c r="AJ70" s="403">
        <v>2</v>
      </c>
      <c r="AK70" s="403">
        <v>2</v>
      </c>
      <c r="AL70" s="403">
        <v>1</v>
      </c>
      <c r="AM70" s="403">
        <v>1</v>
      </c>
      <c r="AN70" s="403">
        <v>1</v>
      </c>
    </row>
    <row r="71" spans="1:92" ht="45" hidden="1" customHeight="1" x14ac:dyDescent="0.25">
      <c r="A71" s="403"/>
      <c r="B71" s="404" t="s">
        <v>746</v>
      </c>
      <c r="C71" s="405" t="s">
        <v>35</v>
      </c>
      <c r="D71" s="403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>
        <v>0</v>
      </c>
      <c r="U71" s="403"/>
      <c r="V71" s="403"/>
      <c r="W71" s="403">
        <v>0</v>
      </c>
      <c r="X71" s="403"/>
      <c r="Y71" s="403"/>
      <c r="Z71" s="403">
        <v>0</v>
      </c>
      <c r="AA71" s="403"/>
      <c r="AB71" s="403"/>
      <c r="AC71" s="403">
        <v>0</v>
      </c>
      <c r="AD71" s="403"/>
      <c r="AE71" s="403"/>
      <c r="AF71" s="403">
        <v>0</v>
      </c>
      <c r="AG71" s="403"/>
      <c r="AH71" s="403"/>
      <c r="AI71" s="403">
        <v>0</v>
      </c>
      <c r="AJ71" s="403"/>
      <c r="AK71" s="403"/>
      <c r="AL71" s="403">
        <v>0</v>
      </c>
      <c r="AM71" s="403"/>
      <c r="AN71" s="403"/>
    </row>
    <row r="72" spans="1:92" s="397" customFormat="1" ht="46.5" customHeight="1" x14ac:dyDescent="0.25">
      <c r="A72" s="406">
        <v>8</v>
      </c>
      <c r="B72" s="407" t="s">
        <v>392</v>
      </c>
      <c r="C72" s="418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3"/>
      <c r="Y72" s="403"/>
      <c r="Z72" s="403"/>
      <c r="AA72" s="403"/>
      <c r="AB72" s="403"/>
      <c r="AC72" s="403"/>
      <c r="AD72" s="403"/>
      <c r="AE72" s="403"/>
      <c r="AF72" s="403"/>
      <c r="AG72" s="403"/>
      <c r="AH72" s="403"/>
      <c r="AI72" s="403"/>
      <c r="AJ72" s="403"/>
      <c r="AK72" s="403"/>
      <c r="AL72" s="403"/>
      <c r="AM72" s="403"/>
      <c r="AN72" s="403"/>
    </row>
    <row r="73" spans="1:92" ht="63.75" customHeight="1" x14ac:dyDescent="0.25">
      <c r="A73" s="403"/>
      <c r="B73" s="404" t="s">
        <v>393</v>
      </c>
      <c r="C73" s="405" t="s">
        <v>35</v>
      </c>
      <c r="D73" s="403"/>
      <c r="E73" s="403"/>
      <c r="F73" s="403"/>
      <c r="G73" s="403"/>
      <c r="H73" s="403"/>
      <c r="I73" s="403"/>
      <c r="J73" s="403"/>
      <c r="K73" s="403"/>
      <c r="L73" s="403">
        <v>12</v>
      </c>
      <c r="M73" s="403">
        <v>10</v>
      </c>
      <c r="N73" s="403">
        <f t="shared" ref="N73:N86" si="36">U73+X73+AA73+AD73+AG73+AJ73+AM73</f>
        <v>12</v>
      </c>
      <c r="O73" s="403">
        <f t="shared" ref="O73:O86" si="37">V73+Y73+AB73+AE73+AH73+AK73+AN73</f>
        <v>14</v>
      </c>
      <c r="P73" s="403">
        <f t="shared" ref="P73:P86" si="38">N73/L73%</f>
        <v>100</v>
      </c>
      <c r="Q73" s="403">
        <f t="shared" ref="Q73:Q86" si="39">N73/M73%</f>
        <v>120</v>
      </c>
      <c r="R73" s="403">
        <f t="shared" ref="R73:R86" si="40">O73/M73%</f>
        <v>140</v>
      </c>
      <c r="S73" s="403"/>
      <c r="T73" s="403">
        <v>1</v>
      </c>
      <c r="U73" s="403">
        <v>1</v>
      </c>
      <c r="V73" s="403">
        <v>1</v>
      </c>
      <c r="W73" s="403">
        <v>2</v>
      </c>
      <c r="X73" s="403">
        <v>4</v>
      </c>
      <c r="Y73" s="403">
        <v>4</v>
      </c>
      <c r="Z73" s="403">
        <v>2</v>
      </c>
      <c r="AA73" s="403">
        <v>2</v>
      </c>
      <c r="AB73" s="403">
        <v>2</v>
      </c>
      <c r="AC73" s="403">
        <v>2</v>
      </c>
      <c r="AD73" s="403"/>
      <c r="AE73" s="403">
        <v>1</v>
      </c>
      <c r="AF73" s="403">
        <v>1</v>
      </c>
      <c r="AG73" s="403">
        <v>1</v>
      </c>
      <c r="AH73" s="403">
        <v>1</v>
      </c>
      <c r="AI73" s="403">
        <v>3</v>
      </c>
      <c r="AJ73" s="403">
        <v>2</v>
      </c>
      <c r="AK73" s="403">
        <v>3</v>
      </c>
      <c r="AL73" s="403">
        <v>0</v>
      </c>
      <c r="AM73" s="403">
        <v>2</v>
      </c>
      <c r="AN73" s="403">
        <v>2</v>
      </c>
    </row>
    <row r="74" spans="1:92" ht="72.75" customHeight="1" x14ac:dyDescent="0.25">
      <c r="A74" s="403"/>
      <c r="B74" s="404" t="s">
        <v>394</v>
      </c>
      <c r="C74" s="405" t="s">
        <v>35</v>
      </c>
      <c r="D74" s="403"/>
      <c r="E74" s="403"/>
      <c r="F74" s="403"/>
      <c r="G74" s="403"/>
      <c r="H74" s="403"/>
      <c r="I74" s="403"/>
      <c r="J74" s="403"/>
      <c r="K74" s="403"/>
      <c r="L74" s="403">
        <v>12</v>
      </c>
      <c r="M74" s="403">
        <v>10</v>
      </c>
      <c r="N74" s="403">
        <f t="shared" si="36"/>
        <v>12</v>
      </c>
      <c r="O74" s="403">
        <f t="shared" si="37"/>
        <v>14</v>
      </c>
      <c r="P74" s="403">
        <f t="shared" si="38"/>
        <v>100</v>
      </c>
      <c r="Q74" s="403">
        <f t="shared" si="39"/>
        <v>120</v>
      </c>
      <c r="R74" s="403">
        <f t="shared" si="40"/>
        <v>140</v>
      </c>
      <c r="S74" s="403"/>
      <c r="T74" s="403">
        <v>1</v>
      </c>
      <c r="U74" s="403">
        <v>1</v>
      </c>
      <c r="V74" s="403">
        <v>1</v>
      </c>
      <c r="W74" s="403">
        <v>1</v>
      </c>
      <c r="X74" s="403">
        <v>4</v>
      </c>
      <c r="Y74" s="403">
        <v>4</v>
      </c>
      <c r="Z74" s="403">
        <v>1</v>
      </c>
      <c r="AA74" s="403">
        <v>2</v>
      </c>
      <c r="AB74" s="403">
        <v>2</v>
      </c>
      <c r="AC74" s="403">
        <v>2</v>
      </c>
      <c r="AD74" s="403">
        <v>0</v>
      </c>
      <c r="AE74" s="403">
        <v>1</v>
      </c>
      <c r="AF74" s="403">
        <v>2</v>
      </c>
      <c r="AG74" s="403">
        <v>1</v>
      </c>
      <c r="AH74" s="403">
        <v>1</v>
      </c>
      <c r="AI74" s="403">
        <v>3</v>
      </c>
      <c r="AJ74" s="403">
        <v>2</v>
      </c>
      <c r="AK74" s="403">
        <v>3</v>
      </c>
      <c r="AL74" s="403">
        <v>0</v>
      </c>
      <c r="AM74" s="403">
        <v>2</v>
      </c>
      <c r="AN74" s="403">
        <v>2</v>
      </c>
    </row>
    <row r="75" spans="1:92" ht="72.75" hidden="1" customHeight="1" x14ac:dyDescent="0.25">
      <c r="A75" s="403"/>
      <c r="B75" s="404" t="s">
        <v>395</v>
      </c>
      <c r="C75" s="405" t="s">
        <v>35</v>
      </c>
      <c r="D75" s="403"/>
      <c r="E75" s="403"/>
      <c r="F75" s="403"/>
      <c r="G75" s="403"/>
      <c r="H75" s="403"/>
      <c r="I75" s="403"/>
      <c r="J75" s="403"/>
      <c r="K75" s="403"/>
      <c r="L75" s="403"/>
      <c r="M75" s="403">
        <v>3</v>
      </c>
      <c r="N75" s="403">
        <f t="shared" si="36"/>
        <v>0</v>
      </c>
      <c r="O75" s="403">
        <f t="shared" si="37"/>
        <v>0</v>
      </c>
      <c r="P75" s="403" t="e">
        <f t="shared" si="38"/>
        <v>#DIV/0!</v>
      </c>
      <c r="Q75" s="403">
        <f t="shared" si="39"/>
        <v>0</v>
      </c>
      <c r="R75" s="403">
        <f t="shared" si="40"/>
        <v>0</v>
      </c>
      <c r="S75" s="403"/>
      <c r="T75" s="403">
        <v>1</v>
      </c>
      <c r="U75" s="403"/>
      <c r="V75" s="403"/>
      <c r="W75" s="403">
        <v>1</v>
      </c>
      <c r="X75" s="403"/>
      <c r="Y75" s="403"/>
      <c r="Z75" s="403">
        <v>1</v>
      </c>
      <c r="AA75" s="403"/>
      <c r="AB75" s="403"/>
      <c r="AC75" s="403">
        <v>0</v>
      </c>
      <c r="AD75" s="403"/>
      <c r="AE75" s="403"/>
      <c r="AF75" s="403">
        <v>0</v>
      </c>
      <c r="AG75" s="403"/>
      <c r="AH75" s="403"/>
      <c r="AI75" s="403">
        <v>0</v>
      </c>
      <c r="AJ75" s="403"/>
      <c r="AK75" s="403"/>
      <c r="AL75" s="403">
        <v>0</v>
      </c>
      <c r="AM75" s="403"/>
      <c r="AN75" s="403"/>
    </row>
    <row r="76" spans="1:92" ht="58.5" customHeight="1" x14ac:dyDescent="0.25">
      <c r="A76" s="403"/>
      <c r="B76" s="426" t="s">
        <v>396</v>
      </c>
      <c r="C76" s="427" t="s">
        <v>397</v>
      </c>
      <c r="D76" s="403"/>
      <c r="E76" s="403"/>
      <c r="F76" s="403"/>
      <c r="G76" s="403"/>
      <c r="H76" s="403"/>
      <c r="I76" s="403"/>
      <c r="J76" s="403"/>
      <c r="K76" s="403"/>
      <c r="L76" s="403">
        <v>240</v>
      </c>
      <c r="M76" s="403">
        <v>245</v>
      </c>
      <c r="N76" s="403">
        <f t="shared" si="36"/>
        <v>245</v>
      </c>
      <c r="O76" s="403">
        <f t="shared" si="37"/>
        <v>245</v>
      </c>
      <c r="P76" s="403">
        <f t="shared" si="38"/>
        <v>102.08333333333334</v>
      </c>
      <c r="Q76" s="403">
        <f t="shared" si="39"/>
        <v>99.999999999999986</v>
      </c>
      <c r="R76" s="403">
        <f t="shared" si="40"/>
        <v>99.999999999999986</v>
      </c>
      <c r="S76" s="403"/>
      <c r="T76" s="403">
        <v>32</v>
      </c>
      <c r="U76" s="403">
        <v>32</v>
      </c>
      <c r="V76" s="403">
        <v>32</v>
      </c>
      <c r="W76" s="403">
        <v>35</v>
      </c>
      <c r="X76" s="403">
        <v>35</v>
      </c>
      <c r="Y76" s="403">
        <v>35</v>
      </c>
      <c r="Z76" s="403">
        <v>90</v>
      </c>
      <c r="AA76" s="403">
        <v>90</v>
      </c>
      <c r="AB76" s="403">
        <v>90</v>
      </c>
      <c r="AC76" s="403">
        <v>11</v>
      </c>
      <c r="AD76" s="403">
        <v>11</v>
      </c>
      <c r="AE76" s="403">
        <v>11</v>
      </c>
      <c r="AF76" s="403">
        <v>13</v>
      </c>
      <c r="AG76" s="403">
        <v>13</v>
      </c>
      <c r="AH76" s="403">
        <v>13</v>
      </c>
      <c r="AI76" s="403">
        <v>48</v>
      </c>
      <c r="AJ76" s="403">
        <v>48</v>
      </c>
      <c r="AK76" s="403">
        <v>48</v>
      </c>
      <c r="AL76" s="403">
        <v>16</v>
      </c>
      <c r="AM76" s="403">
        <v>16</v>
      </c>
      <c r="AN76" s="403">
        <v>16</v>
      </c>
    </row>
    <row r="77" spans="1:92" s="397" customFormat="1" ht="51.75" customHeight="1" x14ac:dyDescent="0.25">
      <c r="A77" s="406">
        <v>9</v>
      </c>
      <c r="B77" s="407" t="s">
        <v>398</v>
      </c>
      <c r="C77" s="418"/>
      <c r="D77" s="403"/>
      <c r="E77" s="403"/>
      <c r="F77" s="403"/>
      <c r="G77" s="403"/>
      <c r="H77" s="403"/>
      <c r="I77" s="403"/>
      <c r="J77" s="403"/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3"/>
      <c r="X77" s="403"/>
      <c r="Y77" s="403"/>
      <c r="Z77" s="403"/>
      <c r="AA77" s="403"/>
      <c r="AB77" s="403"/>
      <c r="AC77" s="403"/>
      <c r="AD77" s="403"/>
      <c r="AE77" s="403"/>
      <c r="AF77" s="403"/>
      <c r="AG77" s="403"/>
      <c r="AH77" s="403"/>
      <c r="AI77" s="403"/>
      <c r="AJ77" s="403"/>
      <c r="AK77" s="403"/>
      <c r="AL77" s="403"/>
      <c r="AM77" s="403"/>
      <c r="AN77" s="403"/>
    </row>
    <row r="78" spans="1:92" ht="54.75" customHeight="1" x14ac:dyDescent="0.25">
      <c r="A78" s="403"/>
      <c r="B78" s="404" t="s">
        <v>399</v>
      </c>
      <c r="C78" s="405" t="s">
        <v>192</v>
      </c>
      <c r="D78" s="403"/>
      <c r="E78" s="403"/>
      <c r="F78" s="403"/>
      <c r="G78" s="403"/>
      <c r="H78" s="403"/>
      <c r="I78" s="403"/>
      <c r="J78" s="403"/>
      <c r="K78" s="403"/>
      <c r="L78" s="403">
        <v>5</v>
      </c>
      <c r="M78" s="403">
        <v>7</v>
      </c>
      <c r="N78" s="403">
        <f t="shared" si="36"/>
        <v>6</v>
      </c>
      <c r="O78" s="403">
        <f t="shared" si="37"/>
        <v>6</v>
      </c>
      <c r="P78" s="403">
        <f t="shared" si="38"/>
        <v>120</v>
      </c>
      <c r="Q78" s="403">
        <f t="shared" si="39"/>
        <v>85.714285714285708</v>
      </c>
      <c r="R78" s="403">
        <f t="shared" si="40"/>
        <v>85.714285714285708</v>
      </c>
      <c r="S78" s="403"/>
      <c r="T78" s="403">
        <v>1</v>
      </c>
      <c r="U78" s="403">
        <v>1</v>
      </c>
      <c r="V78" s="403">
        <v>1</v>
      </c>
      <c r="W78" s="403">
        <v>1</v>
      </c>
      <c r="X78" s="403">
        <v>1</v>
      </c>
      <c r="Y78" s="403">
        <v>1</v>
      </c>
      <c r="Z78" s="403">
        <v>1</v>
      </c>
      <c r="AA78" s="403">
        <v>1</v>
      </c>
      <c r="AB78" s="403">
        <v>1</v>
      </c>
      <c r="AC78" s="403">
        <v>1</v>
      </c>
      <c r="AD78" s="403">
        <v>1</v>
      </c>
      <c r="AE78" s="403">
        <v>1</v>
      </c>
      <c r="AF78" s="403">
        <v>1</v>
      </c>
      <c r="AG78" s="403">
        <v>1</v>
      </c>
      <c r="AH78" s="403">
        <v>1</v>
      </c>
      <c r="AI78" s="403">
        <v>1</v>
      </c>
      <c r="AJ78" s="403">
        <v>1</v>
      </c>
      <c r="AK78" s="403">
        <v>1</v>
      </c>
      <c r="AL78" s="403">
        <v>1</v>
      </c>
      <c r="AM78" s="403">
        <v>0</v>
      </c>
      <c r="AN78" s="403">
        <v>0</v>
      </c>
    </row>
    <row r="79" spans="1:92" ht="54.75" customHeight="1" x14ac:dyDescent="0.25">
      <c r="A79" s="403"/>
      <c r="B79" s="404" t="s">
        <v>400</v>
      </c>
      <c r="C79" s="405" t="s">
        <v>27</v>
      </c>
      <c r="D79" s="403"/>
      <c r="E79" s="403"/>
      <c r="F79" s="403"/>
      <c r="G79" s="403"/>
      <c r="H79" s="403"/>
      <c r="I79" s="403"/>
      <c r="J79" s="405"/>
      <c r="K79" s="405"/>
      <c r="L79" s="403">
        <v>71.428571428571004</v>
      </c>
      <c r="M79" s="405">
        <v>100</v>
      </c>
      <c r="N79" s="405">
        <v>85.7</v>
      </c>
      <c r="O79" s="405">
        <v>85.7</v>
      </c>
      <c r="P79" s="403">
        <f t="shared" si="38"/>
        <v>119.98000000000071</v>
      </c>
      <c r="Q79" s="403">
        <f t="shared" si="39"/>
        <v>85.7</v>
      </c>
      <c r="R79" s="403">
        <f t="shared" si="40"/>
        <v>85.7</v>
      </c>
      <c r="S79" s="405"/>
      <c r="T79" s="403">
        <v>100</v>
      </c>
      <c r="U79" s="403">
        <v>100</v>
      </c>
      <c r="V79" s="403">
        <v>100</v>
      </c>
      <c r="W79" s="403">
        <v>100</v>
      </c>
      <c r="X79" s="403">
        <v>100</v>
      </c>
      <c r="Y79" s="403">
        <v>100</v>
      </c>
      <c r="Z79" s="403">
        <v>100</v>
      </c>
      <c r="AA79" s="403">
        <v>100</v>
      </c>
      <c r="AB79" s="403">
        <v>100</v>
      </c>
      <c r="AC79" s="403">
        <v>100</v>
      </c>
      <c r="AD79" s="403">
        <v>100</v>
      </c>
      <c r="AE79" s="403">
        <v>100</v>
      </c>
      <c r="AF79" s="403">
        <v>100</v>
      </c>
      <c r="AG79" s="403">
        <v>100</v>
      </c>
      <c r="AH79" s="403">
        <v>100</v>
      </c>
      <c r="AI79" s="403">
        <v>100</v>
      </c>
      <c r="AJ79" s="403">
        <v>100</v>
      </c>
      <c r="AK79" s="403">
        <v>100</v>
      </c>
      <c r="AL79" s="403">
        <v>100</v>
      </c>
      <c r="AM79" s="403">
        <v>0</v>
      </c>
      <c r="AN79" s="403">
        <v>0</v>
      </c>
    </row>
    <row r="80" spans="1:92" ht="54.75" customHeight="1" x14ac:dyDescent="0.25">
      <c r="A80" s="403"/>
      <c r="B80" s="404" t="s">
        <v>401</v>
      </c>
      <c r="C80" s="405" t="s">
        <v>27</v>
      </c>
      <c r="D80" s="403"/>
      <c r="E80" s="403"/>
      <c r="F80" s="403"/>
      <c r="G80" s="403"/>
      <c r="H80" s="403"/>
      <c r="I80" s="403"/>
      <c r="J80" s="403"/>
      <c r="K80" s="403"/>
      <c r="L80" s="403">
        <v>100</v>
      </c>
      <c r="M80" s="405">
        <v>100</v>
      </c>
      <c r="N80" s="405">
        <v>100</v>
      </c>
      <c r="O80" s="405">
        <v>100</v>
      </c>
      <c r="P80" s="403">
        <f t="shared" si="38"/>
        <v>100</v>
      </c>
      <c r="Q80" s="403">
        <f t="shared" si="39"/>
        <v>100</v>
      </c>
      <c r="R80" s="403">
        <f t="shared" si="40"/>
        <v>100</v>
      </c>
      <c r="S80" s="405"/>
      <c r="T80" s="403">
        <v>100</v>
      </c>
      <c r="U80" s="403">
        <v>100</v>
      </c>
      <c r="V80" s="403">
        <v>100</v>
      </c>
      <c r="W80" s="403">
        <v>100</v>
      </c>
      <c r="X80" s="403">
        <v>100</v>
      </c>
      <c r="Y80" s="403">
        <v>100</v>
      </c>
      <c r="Z80" s="403">
        <v>100</v>
      </c>
      <c r="AA80" s="403">
        <v>100</v>
      </c>
      <c r="AB80" s="403">
        <v>100</v>
      </c>
      <c r="AC80" s="403">
        <v>100</v>
      </c>
      <c r="AD80" s="403">
        <v>100</v>
      </c>
      <c r="AE80" s="403">
        <v>100</v>
      </c>
      <c r="AF80" s="403">
        <v>100</v>
      </c>
      <c r="AG80" s="403">
        <v>100</v>
      </c>
      <c r="AH80" s="403">
        <v>100</v>
      </c>
      <c r="AI80" s="403">
        <v>100</v>
      </c>
      <c r="AJ80" s="403">
        <v>100</v>
      </c>
      <c r="AK80" s="403">
        <v>100</v>
      </c>
      <c r="AL80" s="403">
        <v>100</v>
      </c>
      <c r="AM80" s="403">
        <v>100</v>
      </c>
      <c r="AN80" s="403">
        <v>100</v>
      </c>
    </row>
    <row r="81" spans="1:40" ht="35.25" hidden="1" customHeight="1" x14ac:dyDescent="0.25">
      <c r="A81" s="403"/>
      <c r="B81" s="410" t="s">
        <v>402</v>
      </c>
      <c r="C81" s="405" t="s">
        <v>403</v>
      </c>
      <c r="D81" s="403"/>
      <c r="E81" s="403"/>
      <c r="F81" s="403"/>
      <c r="G81" s="403"/>
      <c r="H81" s="403"/>
      <c r="I81" s="403"/>
      <c r="J81" s="403"/>
      <c r="K81" s="403"/>
      <c r="L81" s="403">
        <v>0</v>
      </c>
      <c r="M81" s="403"/>
      <c r="N81" s="403">
        <f t="shared" si="36"/>
        <v>0</v>
      </c>
      <c r="O81" s="403">
        <f t="shared" si="37"/>
        <v>0</v>
      </c>
      <c r="P81" s="403" t="e">
        <f t="shared" si="38"/>
        <v>#DIV/0!</v>
      </c>
      <c r="Q81" s="403" t="e">
        <f t="shared" si="39"/>
        <v>#DIV/0!</v>
      </c>
      <c r="R81" s="403" t="e">
        <f t="shared" si="40"/>
        <v>#DIV/0!</v>
      </c>
      <c r="S81" s="403"/>
      <c r="T81" s="403">
        <v>0</v>
      </c>
      <c r="U81" s="403"/>
      <c r="V81" s="403"/>
      <c r="W81" s="403">
        <v>0</v>
      </c>
      <c r="X81" s="403"/>
      <c r="Y81" s="403"/>
      <c r="Z81" s="403">
        <v>0</v>
      </c>
      <c r="AA81" s="403"/>
      <c r="AB81" s="403"/>
      <c r="AC81" s="403">
        <v>0</v>
      </c>
      <c r="AD81" s="403"/>
      <c r="AE81" s="403"/>
      <c r="AF81" s="403">
        <v>0</v>
      </c>
      <c r="AG81" s="403"/>
      <c r="AH81" s="403"/>
      <c r="AI81" s="403">
        <v>0</v>
      </c>
      <c r="AJ81" s="403"/>
      <c r="AK81" s="403"/>
      <c r="AL81" s="403">
        <v>0</v>
      </c>
      <c r="AM81" s="403"/>
      <c r="AN81" s="403"/>
    </row>
    <row r="82" spans="1:40" ht="35.25" hidden="1" customHeight="1" x14ac:dyDescent="0.25">
      <c r="A82" s="403"/>
      <c r="B82" s="410" t="s">
        <v>404</v>
      </c>
      <c r="C82" s="405" t="s">
        <v>403</v>
      </c>
      <c r="D82" s="403"/>
      <c r="E82" s="403"/>
      <c r="F82" s="403"/>
      <c r="G82" s="403"/>
      <c r="H82" s="403"/>
      <c r="I82" s="403"/>
      <c r="J82" s="403"/>
      <c r="K82" s="403"/>
      <c r="L82" s="403">
        <v>0</v>
      </c>
      <c r="M82" s="403"/>
      <c r="N82" s="403">
        <f t="shared" si="36"/>
        <v>0</v>
      </c>
      <c r="O82" s="403">
        <f t="shared" si="37"/>
        <v>0</v>
      </c>
      <c r="P82" s="403" t="e">
        <f t="shared" si="38"/>
        <v>#DIV/0!</v>
      </c>
      <c r="Q82" s="403" t="e">
        <f t="shared" si="39"/>
        <v>#DIV/0!</v>
      </c>
      <c r="R82" s="403" t="e">
        <f t="shared" si="40"/>
        <v>#DIV/0!</v>
      </c>
      <c r="S82" s="403"/>
      <c r="T82" s="403">
        <v>0</v>
      </c>
      <c r="U82" s="403"/>
      <c r="V82" s="403"/>
      <c r="W82" s="403">
        <v>0</v>
      </c>
      <c r="X82" s="403"/>
      <c r="Y82" s="403"/>
      <c r="Z82" s="403">
        <v>0</v>
      </c>
      <c r="AA82" s="403"/>
      <c r="AB82" s="403"/>
      <c r="AC82" s="403">
        <v>0</v>
      </c>
      <c r="AD82" s="403"/>
      <c r="AE82" s="403"/>
      <c r="AF82" s="403">
        <v>0</v>
      </c>
      <c r="AG82" s="403"/>
      <c r="AH82" s="403"/>
      <c r="AI82" s="403">
        <v>0</v>
      </c>
      <c r="AJ82" s="403"/>
      <c r="AK82" s="403"/>
      <c r="AL82" s="403">
        <v>0</v>
      </c>
      <c r="AM82" s="403"/>
      <c r="AN82" s="403"/>
    </row>
    <row r="83" spans="1:40" ht="40.5" customHeight="1" x14ac:dyDescent="0.25">
      <c r="A83" s="403"/>
      <c r="B83" s="404" t="s">
        <v>405</v>
      </c>
      <c r="C83" s="405" t="s">
        <v>403</v>
      </c>
      <c r="D83" s="403"/>
      <c r="E83" s="403"/>
      <c r="F83" s="403"/>
      <c r="G83" s="403"/>
      <c r="H83" s="403"/>
      <c r="I83" s="403"/>
      <c r="J83" s="403"/>
      <c r="K83" s="403"/>
      <c r="L83" s="403">
        <v>6</v>
      </c>
      <c r="M83" s="403">
        <v>2</v>
      </c>
      <c r="N83" s="403">
        <f t="shared" si="36"/>
        <v>3</v>
      </c>
      <c r="O83" s="403">
        <f t="shared" si="37"/>
        <v>3</v>
      </c>
      <c r="P83" s="403">
        <f t="shared" si="38"/>
        <v>50</v>
      </c>
      <c r="Q83" s="403">
        <f t="shared" si="39"/>
        <v>150</v>
      </c>
      <c r="R83" s="403">
        <f t="shared" si="40"/>
        <v>150</v>
      </c>
      <c r="S83" s="403"/>
      <c r="T83" s="403"/>
      <c r="U83" s="403"/>
      <c r="V83" s="403"/>
      <c r="W83" s="403"/>
      <c r="X83" s="403">
        <v>1</v>
      </c>
      <c r="Y83" s="403">
        <v>1</v>
      </c>
      <c r="Z83" s="403"/>
      <c r="AA83" s="403"/>
      <c r="AB83" s="403"/>
      <c r="AC83" s="403"/>
      <c r="AD83" s="403">
        <v>1</v>
      </c>
      <c r="AE83" s="403">
        <v>1</v>
      </c>
      <c r="AF83" s="403"/>
      <c r="AG83" s="403">
        <v>1</v>
      </c>
      <c r="AH83" s="403">
        <v>1</v>
      </c>
      <c r="AI83" s="403"/>
      <c r="AJ83" s="403"/>
      <c r="AK83" s="403"/>
      <c r="AL83" s="403"/>
      <c r="AM83" s="403"/>
      <c r="AN83" s="403"/>
    </row>
    <row r="84" spans="1:40" ht="40.5" customHeight="1" x14ac:dyDescent="0.25">
      <c r="A84" s="403"/>
      <c r="B84" s="410" t="s">
        <v>406</v>
      </c>
      <c r="C84" s="405" t="s">
        <v>403</v>
      </c>
      <c r="D84" s="403"/>
      <c r="E84" s="403"/>
      <c r="F84" s="403"/>
      <c r="G84" s="403"/>
      <c r="H84" s="403"/>
      <c r="I84" s="403"/>
      <c r="J84" s="403"/>
      <c r="K84" s="403"/>
      <c r="L84" s="403">
        <v>2</v>
      </c>
      <c r="M84" s="403">
        <v>2</v>
      </c>
      <c r="N84" s="403">
        <f t="shared" si="36"/>
        <v>1</v>
      </c>
      <c r="O84" s="403">
        <f t="shared" si="37"/>
        <v>1</v>
      </c>
      <c r="P84" s="403">
        <f t="shared" si="38"/>
        <v>50</v>
      </c>
      <c r="Q84" s="403">
        <f t="shared" si="39"/>
        <v>50</v>
      </c>
      <c r="R84" s="403">
        <f t="shared" si="40"/>
        <v>50</v>
      </c>
      <c r="S84" s="403"/>
      <c r="T84" s="403"/>
      <c r="U84" s="403"/>
      <c r="V84" s="403"/>
      <c r="W84" s="403"/>
      <c r="X84" s="403">
        <v>1</v>
      </c>
      <c r="Y84" s="403">
        <v>1</v>
      </c>
      <c r="Z84" s="403"/>
      <c r="AA84" s="403"/>
      <c r="AB84" s="403"/>
      <c r="AC84" s="403"/>
      <c r="AD84" s="403"/>
      <c r="AE84" s="403"/>
      <c r="AF84" s="403"/>
      <c r="AG84" s="403"/>
      <c r="AH84" s="403"/>
      <c r="AI84" s="403"/>
      <c r="AJ84" s="403"/>
      <c r="AK84" s="403"/>
      <c r="AL84" s="403"/>
      <c r="AM84" s="403"/>
      <c r="AN84" s="403"/>
    </row>
    <row r="85" spans="1:40" ht="40.5" hidden="1" customHeight="1" x14ac:dyDescent="0.25">
      <c r="A85" s="403"/>
      <c r="B85" s="410" t="s">
        <v>407</v>
      </c>
      <c r="C85" s="405" t="s">
        <v>403</v>
      </c>
      <c r="D85" s="403"/>
      <c r="E85" s="403"/>
      <c r="F85" s="403"/>
      <c r="G85" s="403"/>
      <c r="H85" s="403"/>
      <c r="I85" s="403"/>
      <c r="J85" s="403"/>
      <c r="K85" s="403"/>
      <c r="L85" s="403">
        <v>0</v>
      </c>
      <c r="M85" s="403"/>
      <c r="N85" s="403">
        <f t="shared" si="36"/>
        <v>0</v>
      </c>
      <c r="O85" s="403">
        <f t="shared" si="37"/>
        <v>0</v>
      </c>
      <c r="P85" s="403" t="e">
        <f t="shared" si="38"/>
        <v>#DIV/0!</v>
      </c>
      <c r="Q85" s="403" t="e">
        <f t="shared" si="39"/>
        <v>#DIV/0!</v>
      </c>
      <c r="R85" s="403" t="e">
        <f t="shared" si="40"/>
        <v>#DIV/0!</v>
      </c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3"/>
      <c r="AD85" s="403"/>
      <c r="AE85" s="403"/>
      <c r="AF85" s="403"/>
      <c r="AG85" s="403"/>
      <c r="AH85" s="403"/>
      <c r="AI85" s="403"/>
      <c r="AJ85" s="403"/>
      <c r="AK85" s="403"/>
      <c r="AL85" s="403"/>
      <c r="AM85" s="403"/>
      <c r="AN85" s="403"/>
    </row>
    <row r="86" spans="1:40" ht="40.5" customHeight="1" x14ac:dyDescent="0.25">
      <c r="A86" s="429"/>
      <c r="B86" s="430" t="s">
        <v>408</v>
      </c>
      <c r="C86" s="431" t="s">
        <v>403</v>
      </c>
      <c r="D86" s="429"/>
      <c r="E86" s="429"/>
      <c r="F86" s="429"/>
      <c r="G86" s="429"/>
      <c r="H86" s="429"/>
      <c r="I86" s="429"/>
      <c r="J86" s="429"/>
      <c r="K86" s="429"/>
      <c r="L86" s="429">
        <v>3</v>
      </c>
      <c r="M86" s="429">
        <v>1</v>
      </c>
      <c r="N86" s="434">
        <f t="shared" si="36"/>
        <v>3</v>
      </c>
      <c r="O86" s="434">
        <f t="shared" si="37"/>
        <v>3</v>
      </c>
      <c r="P86" s="434">
        <f t="shared" si="38"/>
        <v>100</v>
      </c>
      <c r="Q86" s="434">
        <f t="shared" si="39"/>
        <v>300</v>
      </c>
      <c r="R86" s="434">
        <f t="shared" si="40"/>
        <v>300</v>
      </c>
      <c r="S86" s="429"/>
      <c r="T86" s="429"/>
      <c r="U86" s="429"/>
      <c r="V86" s="429"/>
      <c r="W86" s="429"/>
      <c r="X86" s="429">
        <v>1</v>
      </c>
      <c r="Y86" s="429">
        <v>1</v>
      </c>
      <c r="Z86" s="429"/>
      <c r="AA86" s="429"/>
      <c r="AB86" s="429"/>
      <c r="AC86" s="429"/>
      <c r="AD86" s="429">
        <v>1</v>
      </c>
      <c r="AE86" s="429">
        <v>1</v>
      </c>
      <c r="AF86" s="429"/>
      <c r="AG86" s="429">
        <v>1</v>
      </c>
      <c r="AH86" s="429">
        <v>1</v>
      </c>
      <c r="AI86" s="429"/>
      <c r="AJ86" s="429"/>
      <c r="AK86" s="429"/>
      <c r="AL86" s="429"/>
      <c r="AM86" s="429"/>
      <c r="AN86" s="429"/>
    </row>
  </sheetData>
  <mergeCells count="24">
    <mergeCell ref="AC6:AE6"/>
    <mergeCell ref="AF6:AH6"/>
    <mergeCell ref="Q6:Q7"/>
    <mergeCell ref="R6:R7"/>
    <mergeCell ref="S5:S7"/>
    <mergeCell ref="T5:AN5"/>
    <mergeCell ref="AL6:AN6"/>
    <mergeCell ref="AI6:AK6"/>
    <mergeCell ref="A1:B1"/>
    <mergeCell ref="A5:A7"/>
    <mergeCell ref="B5:B7"/>
    <mergeCell ref="C5:C7"/>
    <mergeCell ref="A3:AN3"/>
    <mergeCell ref="L5:L7"/>
    <mergeCell ref="T6:V6"/>
    <mergeCell ref="W6:Y6"/>
    <mergeCell ref="P6:P7"/>
    <mergeCell ref="A2:S2"/>
    <mergeCell ref="Z6:AB6"/>
    <mergeCell ref="M5:O5"/>
    <mergeCell ref="P5:R5"/>
    <mergeCell ref="M6:M7"/>
    <mergeCell ref="N6:N7"/>
    <mergeCell ref="O6:O7"/>
  </mergeCells>
  <printOptions horizontalCentered="1"/>
  <pageMargins left="0.39370078740157483" right="0.39370078740157483" top="0.31496062992125984" bottom="0.31496062992125984" header="0.23622047244094491" footer="0.19685039370078741"/>
  <pageSetup paperSize="9" scale="52" orientation="portrait" r:id="rId1"/>
  <headerFooter>
    <oddFooter>Page &amp;P</oddFooter>
    <evenFooter>Page &amp;P</evenFooter>
  </headerFooter>
  <drawing r:id="rId2"/>
  <legacyDrawing r:id="rId3"/>
</worksheet>
</file>

<file path=xl/worksheets/sheet1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80"/>
  <sheetViews>
    <sheetView topLeftCell="A19" zoomScale="130" zoomScaleNormal="130" workbookViewId="0">
      <selection activeCell="G28" sqref="G28"/>
    </sheetView>
  </sheetViews>
  <sheetFormatPr defaultColWidth="9.140625" defaultRowHeight="18.75" customHeight="1" x14ac:dyDescent="0.3"/>
  <cols>
    <col min="1" max="1" width="6.85546875" style="24" customWidth="1"/>
    <col min="2" max="2" width="46" style="24" customWidth="1"/>
    <col min="3" max="3" width="8.42578125" style="24" bestFit="1" customWidth="1"/>
    <col min="4" max="4" width="10.28515625" style="24" customWidth="1"/>
    <col min="5" max="7" width="11.42578125" style="24" customWidth="1"/>
    <col min="8" max="10" width="11.85546875" style="24" customWidth="1"/>
    <col min="11" max="11" width="11.42578125" style="24" customWidth="1"/>
    <col min="12" max="12" width="9.140625" style="24"/>
    <col min="13" max="22" width="10.28515625" style="24" customWidth="1"/>
  </cols>
  <sheetData>
    <row r="1" spans="1:11" ht="18" customHeight="1" x14ac:dyDescent="0.3">
      <c r="A1" s="533" t="s">
        <v>409</v>
      </c>
      <c r="B1" s="533"/>
    </row>
    <row r="2" spans="1:11" ht="18.75" customHeight="1" x14ac:dyDescent="0.3">
      <c r="A2" s="534" t="s">
        <v>410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</row>
    <row r="3" spans="1:11" ht="48" customHeight="1" x14ac:dyDescent="0.3">
      <c r="A3" s="547" t="s">
        <v>748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</row>
    <row r="4" spans="1:11" ht="18.75" customHeigh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ht="40.5" customHeight="1" x14ac:dyDescent="0.3">
      <c r="A5" s="537" t="s">
        <v>3</v>
      </c>
      <c r="B5" s="537" t="s">
        <v>4</v>
      </c>
      <c r="C5" s="546" t="s">
        <v>411</v>
      </c>
      <c r="D5" s="538" t="s">
        <v>55</v>
      </c>
      <c r="E5" s="546" t="s">
        <v>7</v>
      </c>
      <c r="F5" s="546"/>
      <c r="G5" s="546"/>
      <c r="H5" s="537" t="s">
        <v>8</v>
      </c>
      <c r="I5" s="537"/>
      <c r="J5" s="537"/>
      <c r="K5" s="546" t="s">
        <v>56</v>
      </c>
    </row>
    <row r="6" spans="1:11" ht="139.5" customHeight="1" x14ac:dyDescent="0.3">
      <c r="A6" s="537"/>
      <c r="B6" s="537"/>
      <c r="C6" s="546"/>
      <c r="D6" s="539"/>
      <c r="E6" s="93" t="s">
        <v>10</v>
      </c>
      <c r="F6" s="93" t="s">
        <v>11</v>
      </c>
      <c r="G6" s="93" t="s">
        <v>12</v>
      </c>
      <c r="H6" s="93" t="s">
        <v>13</v>
      </c>
      <c r="I6" s="93" t="s">
        <v>14</v>
      </c>
      <c r="J6" s="93" t="s">
        <v>15</v>
      </c>
      <c r="K6" s="546"/>
    </row>
    <row r="7" spans="1:11" ht="45.75" customHeight="1" x14ac:dyDescent="0.3">
      <c r="A7" s="171">
        <v>1</v>
      </c>
      <c r="B7" s="435" t="s">
        <v>412</v>
      </c>
      <c r="C7" s="171" t="s">
        <v>27</v>
      </c>
      <c r="D7" s="172">
        <v>100</v>
      </c>
      <c r="E7" s="172">
        <v>100</v>
      </c>
      <c r="F7" s="172">
        <v>100</v>
      </c>
      <c r="G7" s="172">
        <v>100</v>
      </c>
      <c r="H7" s="172">
        <f>F7/D7%</f>
        <v>100</v>
      </c>
      <c r="I7" s="172">
        <f>F7/E7%</f>
        <v>100</v>
      </c>
      <c r="J7" s="172">
        <f>G7/E7%</f>
        <v>100</v>
      </c>
      <c r="K7" s="173"/>
    </row>
    <row r="8" spans="1:11" ht="45.75" customHeight="1" x14ac:dyDescent="0.3">
      <c r="A8" s="17"/>
      <c r="B8" s="81" t="s">
        <v>413</v>
      </c>
      <c r="C8" s="17" t="s">
        <v>27</v>
      </c>
      <c r="D8" s="18">
        <v>100</v>
      </c>
      <c r="E8" s="18">
        <v>100</v>
      </c>
      <c r="F8" s="18">
        <v>100</v>
      </c>
      <c r="G8" s="18">
        <v>100</v>
      </c>
      <c r="H8" s="18">
        <f t="shared" ref="H8:H12" si="0">F8/D8%</f>
        <v>100</v>
      </c>
      <c r="I8" s="18">
        <f>F8/E8%</f>
        <v>100</v>
      </c>
      <c r="J8" s="18">
        <f>G8/E8%</f>
        <v>100</v>
      </c>
      <c r="K8" s="25"/>
    </row>
    <row r="9" spans="1:11" ht="45.75" customHeight="1" x14ac:dyDescent="0.3">
      <c r="A9" s="17">
        <v>2</v>
      </c>
      <c r="B9" s="81" t="s">
        <v>414</v>
      </c>
      <c r="C9" s="17" t="s">
        <v>336</v>
      </c>
      <c r="D9" s="21">
        <v>12863</v>
      </c>
      <c r="E9" s="21">
        <f>'9 DS-KHHGD '!E8</f>
        <v>13019</v>
      </c>
      <c r="F9" s="21">
        <v>12989</v>
      </c>
      <c r="G9" s="21">
        <v>13018</v>
      </c>
      <c r="H9" s="16">
        <f t="shared" si="0"/>
        <v>100.9795537588432</v>
      </c>
      <c r="I9" s="16">
        <f t="shared" ref="I9:I12" si="1">F9/E9%</f>
        <v>99.769567555111763</v>
      </c>
      <c r="J9" s="16">
        <f t="shared" ref="J9:J12" si="2">G9/E9%</f>
        <v>99.992318918503727</v>
      </c>
      <c r="K9" s="644"/>
    </row>
    <row r="10" spans="1:11" ht="45.75" customHeight="1" x14ac:dyDescent="0.3">
      <c r="A10" s="17"/>
      <c r="B10" s="20" t="s">
        <v>415</v>
      </c>
      <c r="C10" s="17" t="s">
        <v>27</v>
      </c>
      <c r="D10" s="18">
        <v>100</v>
      </c>
      <c r="E10" s="18">
        <v>100</v>
      </c>
      <c r="F10" s="18">
        <v>100</v>
      </c>
      <c r="G10" s="18">
        <v>100</v>
      </c>
      <c r="H10" s="18">
        <f t="shared" si="0"/>
        <v>100</v>
      </c>
      <c r="I10" s="18">
        <f t="shared" si="1"/>
        <v>100</v>
      </c>
      <c r="J10" s="18">
        <f t="shared" si="2"/>
        <v>100</v>
      </c>
      <c r="K10" s="177"/>
    </row>
    <row r="11" spans="1:11" ht="45.75" customHeight="1" x14ac:dyDescent="0.3">
      <c r="A11" s="17">
        <v>3</v>
      </c>
      <c r="B11" s="81" t="s">
        <v>416</v>
      </c>
      <c r="C11" s="17" t="s">
        <v>336</v>
      </c>
      <c r="D11" s="180">
        <v>12631</v>
      </c>
      <c r="E11" s="21">
        <v>12968</v>
      </c>
      <c r="F11" s="486">
        <v>12938</v>
      </c>
      <c r="G11" s="486">
        <v>12968</v>
      </c>
      <c r="H11" s="16">
        <f t="shared" si="0"/>
        <v>102.43052806586968</v>
      </c>
      <c r="I11" s="90">
        <f t="shared" si="1"/>
        <v>99.768661320172725</v>
      </c>
      <c r="J11" s="18">
        <f t="shared" si="2"/>
        <v>100</v>
      </c>
      <c r="K11" s="644"/>
    </row>
    <row r="12" spans="1:11" ht="35.25" customHeight="1" x14ac:dyDescent="0.3">
      <c r="A12" s="17"/>
      <c r="B12" s="20" t="s">
        <v>417</v>
      </c>
      <c r="C12" s="17" t="s">
        <v>27</v>
      </c>
      <c r="D12" s="18">
        <v>98.2</v>
      </c>
      <c r="E12" s="79">
        <f>E11/E9%</f>
        <v>99.608264843689994</v>
      </c>
      <c r="F12" s="269">
        <f t="shared" ref="F12:G12" si="3">F11/F9%</f>
        <v>99.607360073908708</v>
      </c>
      <c r="G12" s="269">
        <f t="shared" si="3"/>
        <v>99.615916423413736</v>
      </c>
      <c r="H12" s="16">
        <f t="shared" si="0"/>
        <v>101.43315689807405</v>
      </c>
      <c r="I12" s="16">
        <f t="shared" si="1"/>
        <v>99.999091671978519</v>
      </c>
      <c r="J12" s="16">
        <f t="shared" si="2"/>
        <v>100.00768167153173</v>
      </c>
      <c r="K12" s="177"/>
    </row>
    <row r="13" spans="1:11" ht="35.25" customHeight="1" x14ac:dyDescent="0.3">
      <c r="A13" s="17"/>
      <c r="B13" s="20" t="s">
        <v>418</v>
      </c>
      <c r="C13" s="17"/>
      <c r="D13" s="18"/>
      <c r="E13" s="25"/>
      <c r="F13" s="25"/>
      <c r="G13" s="25"/>
      <c r="H13" s="174"/>
      <c r="I13" s="175"/>
      <c r="J13" s="176"/>
      <c r="K13" s="177"/>
    </row>
    <row r="14" spans="1:11" ht="35.25" customHeight="1" x14ac:dyDescent="0.3">
      <c r="A14" s="17"/>
      <c r="B14" s="20" t="s">
        <v>419</v>
      </c>
      <c r="C14" s="17" t="s">
        <v>27</v>
      </c>
      <c r="D14" s="18">
        <v>100</v>
      </c>
      <c r="E14" s="18">
        <v>100</v>
      </c>
      <c r="F14" s="18">
        <v>100</v>
      </c>
      <c r="G14" s="18">
        <v>100</v>
      </c>
      <c r="H14" s="18">
        <f t="shared" ref="H14" si="4">F14/D14%</f>
        <v>100</v>
      </c>
      <c r="I14" s="18">
        <f t="shared" ref="I14" si="5">F14/E14%</f>
        <v>100</v>
      </c>
      <c r="J14" s="18">
        <f t="shared" ref="J14" si="6">G14/E14%</f>
        <v>100</v>
      </c>
      <c r="K14" s="177"/>
    </row>
    <row r="15" spans="1:11" ht="35.25" customHeight="1" x14ac:dyDescent="0.3">
      <c r="A15" s="17"/>
      <c r="B15" s="20" t="s">
        <v>420</v>
      </c>
      <c r="C15" s="17" t="s">
        <v>27</v>
      </c>
      <c r="D15" s="18">
        <v>85</v>
      </c>
      <c r="E15" s="18">
        <v>85</v>
      </c>
      <c r="F15" s="18">
        <v>72.5</v>
      </c>
      <c r="G15" s="18">
        <v>72.5</v>
      </c>
      <c r="H15" s="90">
        <f t="shared" ref="H15" si="7">F15/D15%</f>
        <v>85.294117647058826</v>
      </c>
      <c r="I15" s="90">
        <f t="shared" ref="I15" si="8">F15/E15%</f>
        <v>85.294117647058826</v>
      </c>
      <c r="J15" s="90">
        <f t="shared" ref="J15" si="9">G15/E15%</f>
        <v>85.294117647058826</v>
      </c>
      <c r="K15" s="177"/>
    </row>
    <row r="16" spans="1:11" ht="57.75" customHeight="1" x14ac:dyDescent="0.3">
      <c r="A16" s="17">
        <v>4</v>
      </c>
      <c r="B16" s="81" t="s">
        <v>421</v>
      </c>
      <c r="C16" s="17"/>
      <c r="D16" s="17"/>
      <c r="E16" s="25"/>
      <c r="F16" s="25"/>
      <c r="G16" s="25"/>
      <c r="H16" s="174"/>
      <c r="I16" s="175"/>
      <c r="J16" s="176"/>
      <c r="K16" s="25"/>
    </row>
    <row r="17" spans="1:11" ht="48.75" customHeight="1" x14ac:dyDescent="0.3">
      <c r="A17" s="17"/>
      <c r="B17" s="81" t="s">
        <v>422</v>
      </c>
      <c r="C17" s="17" t="s">
        <v>423</v>
      </c>
      <c r="D17" s="18">
        <v>62</v>
      </c>
      <c r="E17" s="18">
        <v>120</v>
      </c>
      <c r="F17" s="18">
        <v>77</v>
      </c>
      <c r="G17" s="18">
        <v>120</v>
      </c>
      <c r="H17" s="16">
        <f t="shared" ref="H17:H23" si="10">F17/D17%</f>
        <v>124.19354838709677</v>
      </c>
      <c r="I17" s="16">
        <f t="shared" ref="I17:I23" si="11">F17/E17%</f>
        <v>64.166666666666671</v>
      </c>
      <c r="J17" s="18">
        <f t="shared" ref="J17:J23" si="12">G17/E17%</f>
        <v>100</v>
      </c>
      <c r="K17" s="25"/>
    </row>
    <row r="18" spans="1:11" ht="33" customHeight="1" x14ac:dyDescent="0.3">
      <c r="A18" s="17"/>
      <c r="B18" s="20" t="s">
        <v>424</v>
      </c>
      <c r="C18" s="17" t="s">
        <v>423</v>
      </c>
      <c r="D18" s="18">
        <v>62</v>
      </c>
      <c r="E18" s="18">
        <v>120</v>
      </c>
      <c r="F18" s="18">
        <v>77</v>
      </c>
      <c r="G18" s="18">
        <v>120</v>
      </c>
      <c r="H18" s="16">
        <f t="shared" si="10"/>
        <v>124.19354838709677</v>
      </c>
      <c r="I18" s="16">
        <f t="shared" si="11"/>
        <v>64.166666666666671</v>
      </c>
      <c r="J18" s="18">
        <f t="shared" si="12"/>
        <v>100</v>
      </c>
      <c r="K18" s="25"/>
    </row>
    <row r="19" spans="1:11" ht="33" customHeight="1" x14ac:dyDescent="0.3">
      <c r="A19" s="17"/>
      <c r="B19" s="20" t="s">
        <v>425</v>
      </c>
      <c r="C19" s="17" t="s">
        <v>423</v>
      </c>
      <c r="D19" s="18">
        <v>62</v>
      </c>
      <c r="E19" s="18">
        <v>120</v>
      </c>
      <c r="F19" s="18">
        <v>77</v>
      </c>
      <c r="G19" s="18">
        <v>120</v>
      </c>
      <c r="H19" s="16">
        <f t="shared" si="10"/>
        <v>124.19354838709677</v>
      </c>
      <c r="I19" s="16">
        <f t="shared" si="11"/>
        <v>64.166666666666671</v>
      </c>
      <c r="J19" s="18">
        <f t="shared" si="12"/>
        <v>100</v>
      </c>
      <c r="K19" s="25"/>
    </row>
    <row r="20" spans="1:11" ht="33" hidden="1" customHeight="1" x14ac:dyDescent="0.3">
      <c r="A20" s="17"/>
      <c r="B20" s="20" t="s">
        <v>426</v>
      </c>
      <c r="C20" s="17" t="s">
        <v>423</v>
      </c>
      <c r="D20" s="18">
        <v>62</v>
      </c>
      <c r="E20" s="25"/>
      <c r="F20" s="25"/>
      <c r="G20" s="25"/>
      <c r="H20" s="18">
        <f t="shared" si="10"/>
        <v>0</v>
      </c>
      <c r="I20" s="18" t="e">
        <f t="shared" si="11"/>
        <v>#DIV/0!</v>
      </c>
      <c r="J20" s="18" t="e">
        <f t="shared" si="12"/>
        <v>#DIV/0!</v>
      </c>
      <c r="K20" s="25"/>
    </row>
    <row r="21" spans="1:11" ht="33" hidden="1" customHeight="1" x14ac:dyDescent="0.3">
      <c r="A21" s="17"/>
      <c r="B21" s="20" t="s">
        <v>427</v>
      </c>
      <c r="C21" s="17" t="s">
        <v>423</v>
      </c>
      <c r="D21" s="18">
        <v>62</v>
      </c>
      <c r="E21" s="25"/>
      <c r="F21" s="25"/>
      <c r="G21" s="25"/>
      <c r="H21" s="18">
        <f t="shared" si="10"/>
        <v>0</v>
      </c>
      <c r="I21" s="18" t="e">
        <f t="shared" si="11"/>
        <v>#DIV/0!</v>
      </c>
      <c r="J21" s="18" t="e">
        <f t="shared" si="12"/>
        <v>#DIV/0!</v>
      </c>
      <c r="K21" s="25"/>
    </row>
    <row r="22" spans="1:11" ht="67.5" customHeight="1" x14ac:dyDescent="0.3">
      <c r="A22" s="17">
        <v>5</v>
      </c>
      <c r="B22" s="81" t="s">
        <v>428</v>
      </c>
      <c r="C22" s="17" t="s">
        <v>27</v>
      </c>
      <c r="D22" s="18">
        <v>96.2</v>
      </c>
      <c r="E22" s="25">
        <v>97</v>
      </c>
      <c r="F22" s="124">
        <v>96.29</v>
      </c>
      <c r="G22" s="25">
        <v>96.4</v>
      </c>
      <c r="H22" s="16">
        <f t="shared" si="10"/>
        <v>100.0935550935551</v>
      </c>
      <c r="I22" s="16">
        <f t="shared" si="11"/>
        <v>99.268041237113408</v>
      </c>
      <c r="J22" s="16">
        <f t="shared" si="12"/>
        <v>99.381443298969074</v>
      </c>
      <c r="K22" s="25"/>
    </row>
    <row r="23" spans="1:11" ht="38.25" customHeight="1" x14ac:dyDescent="0.3">
      <c r="A23" s="28"/>
      <c r="B23" s="27" t="s">
        <v>429</v>
      </c>
      <c r="C23" s="28" t="s">
        <v>27</v>
      </c>
      <c r="D23" s="168">
        <v>96.2</v>
      </c>
      <c r="E23" s="178">
        <v>97</v>
      </c>
      <c r="F23" s="436">
        <v>96.29</v>
      </c>
      <c r="G23" s="437">
        <v>96.4</v>
      </c>
      <c r="H23" s="438">
        <f t="shared" si="10"/>
        <v>100.0935550935551</v>
      </c>
      <c r="I23" s="438">
        <f t="shared" si="11"/>
        <v>99.268041237113408</v>
      </c>
      <c r="J23" s="56">
        <f t="shared" si="12"/>
        <v>99.381443298969074</v>
      </c>
      <c r="K23" s="178"/>
    </row>
    <row r="24" spans="1:11" ht="33.75" hidden="1" customHeight="1" x14ac:dyDescent="0.3">
      <c r="A24" s="199"/>
      <c r="B24" s="214" t="s">
        <v>430</v>
      </c>
      <c r="C24" s="199" t="s">
        <v>27</v>
      </c>
      <c r="D24" s="199"/>
      <c r="E24" s="215"/>
      <c r="F24" s="215"/>
      <c r="G24" s="215"/>
      <c r="H24" s="216"/>
      <c r="I24" s="216"/>
      <c r="J24" s="216"/>
      <c r="K24" s="215"/>
    </row>
    <row r="280" spans="5:5" ht="24.75" customHeight="1" x14ac:dyDescent="0.5">
      <c r="E280" s="179" t="s">
        <v>431</v>
      </c>
    </row>
  </sheetData>
  <mergeCells count="10">
    <mergeCell ref="E5:G5"/>
    <mergeCell ref="A5:A6"/>
    <mergeCell ref="A1:B1"/>
    <mergeCell ref="B5:B6"/>
    <mergeCell ref="C5:C6"/>
    <mergeCell ref="A2:K2"/>
    <mergeCell ref="H5:J5"/>
    <mergeCell ref="K5:K6"/>
    <mergeCell ref="A3:K3"/>
    <mergeCell ref="D5:D6"/>
  </mergeCells>
  <printOptions horizontalCentered="1"/>
  <pageMargins left="0.39370078740157483" right="0.39370078740157483" top="0.27559055118110237" bottom="0.23622047244094491" header="0.23622047244094491" footer="0.19685039370078741"/>
  <pageSetup paperSize="9" scale="60" orientation="portrait" r:id="rId1"/>
  <headerFooter>
    <oddFooter>Page &amp;P</oddFooter>
    <evenFooter>Page &amp;P</evenFooter>
  </headerFooter>
  <drawing r:id="rId2"/>
</worksheet>
</file>

<file path=xl/worksheets/sheet12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S29"/>
  <sheetViews>
    <sheetView zoomScale="115" zoomScaleNormal="115" workbookViewId="0">
      <selection activeCell="H19" sqref="H19"/>
    </sheetView>
  </sheetViews>
  <sheetFormatPr defaultColWidth="9.140625" defaultRowHeight="18.75" customHeight="1" x14ac:dyDescent="0.3"/>
  <cols>
    <col min="1" max="1" width="6.28515625" style="24" customWidth="1"/>
    <col min="2" max="2" width="41.28515625" style="24" customWidth="1"/>
    <col min="3" max="3" width="10.85546875" style="24" customWidth="1"/>
    <col min="4" max="4" width="12.5703125" style="24" customWidth="1"/>
    <col min="5" max="10" width="14.140625" style="24" customWidth="1"/>
    <col min="11" max="11" width="14" style="24" customWidth="1"/>
    <col min="12" max="14" width="10.140625" style="24" hidden="1" customWidth="1"/>
    <col min="15" max="17" width="11.7109375" style="24" hidden="1" customWidth="1"/>
    <col min="18" max="32" width="10.140625" style="24" hidden="1" customWidth="1"/>
    <col min="33" max="45" width="10.28515625" style="24" customWidth="1"/>
  </cols>
  <sheetData>
    <row r="1" spans="1:32" ht="18.75" customHeight="1" x14ac:dyDescent="0.3">
      <c r="A1" s="533" t="s">
        <v>432</v>
      </c>
      <c r="B1" s="533"/>
    </row>
    <row r="2" spans="1:32" ht="36" customHeight="1" x14ac:dyDescent="0.3">
      <c r="A2" s="534" t="s">
        <v>433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</row>
    <row r="3" spans="1:32" ht="33.75" customHeight="1" x14ac:dyDescent="0.3">
      <c r="A3" s="547" t="s">
        <v>748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</row>
    <row r="4" spans="1:32" ht="18.75" customHeight="1" x14ac:dyDescent="0.3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2"/>
      <c r="AA4" s="582"/>
      <c r="AB4" s="582"/>
      <c r="AC4" s="582"/>
      <c r="AD4" s="582"/>
      <c r="AE4" s="582"/>
      <c r="AF4" s="582"/>
    </row>
    <row r="5" spans="1:32" ht="33.75" customHeight="1" x14ac:dyDescent="0.3">
      <c r="A5" s="537" t="s">
        <v>53</v>
      </c>
      <c r="B5" s="537" t="s">
        <v>4</v>
      </c>
      <c r="C5" s="546" t="s">
        <v>54</v>
      </c>
      <c r="D5" s="538" t="s">
        <v>55</v>
      </c>
      <c r="E5" s="535" t="s">
        <v>7</v>
      </c>
      <c r="F5" s="536"/>
      <c r="G5" s="583"/>
      <c r="H5" s="537" t="s">
        <v>8</v>
      </c>
      <c r="I5" s="537"/>
      <c r="J5" s="537"/>
      <c r="K5" s="546" t="s">
        <v>56</v>
      </c>
      <c r="L5" s="546" t="s">
        <v>57</v>
      </c>
      <c r="M5" s="546"/>
      <c r="N5" s="546"/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6"/>
      <c r="AF5" s="546"/>
    </row>
    <row r="6" spans="1:32" ht="33.75" customHeight="1" x14ac:dyDescent="0.3">
      <c r="A6" s="537"/>
      <c r="B6" s="537"/>
      <c r="C6" s="546"/>
      <c r="D6" s="542"/>
      <c r="E6" s="546" t="s">
        <v>10</v>
      </c>
      <c r="F6" s="546" t="s">
        <v>11</v>
      </c>
      <c r="G6" s="546" t="s">
        <v>12</v>
      </c>
      <c r="H6" s="538" t="s">
        <v>13</v>
      </c>
      <c r="I6" s="538" t="s">
        <v>14</v>
      </c>
      <c r="J6" s="538" t="s">
        <v>15</v>
      </c>
      <c r="K6" s="546"/>
      <c r="L6" s="535" t="s">
        <v>59</v>
      </c>
      <c r="M6" s="536"/>
      <c r="N6" s="536"/>
      <c r="O6" s="535" t="s">
        <v>60</v>
      </c>
      <c r="P6" s="536"/>
      <c r="Q6" s="536"/>
      <c r="R6" s="535" t="s">
        <v>61</v>
      </c>
      <c r="S6" s="536"/>
      <c r="T6" s="536"/>
      <c r="U6" s="535" t="s">
        <v>62</v>
      </c>
      <c r="V6" s="536"/>
      <c r="W6" s="536"/>
      <c r="X6" s="535" t="s">
        <v>63</v>
      </c>
      <c r="Y6" s="536"/>
      <c r="Z6" s="536"/>
      <c r="AA6" s="535" t="s">
        <v>64</v>
      </c>
      <c r="AB6" s="536"/>
      <c r="AC6" s="536"/>
      <c r="AD6" s="546" t="s">
        <v>65</v>
      </c>
      <c r="AE6" s="546"/>
      <c r="AF6" s="546"/>
    </row>
    <row r="7" spans="1:32" ht="152.25" customHeight="1" x14ac:dyDescent="0.3">
      <c r="A7" s="537"/>
      <c r="B7" s="537"/>
      <c r="C7" s="546"/>
      <c r="D7" s="539"/>
      <c r="E7" s="546"/>
      <c r="F7" s="546"/>
      <c r="G7" s="546"/>
      <c r="H7" s="539"/>
      <c r="I7" s="539"/>
      <c r="J7" s="539"/>
      <c r="K7" s="546"/>
      <c r="L7" s="93" t="s">
        <v>10</v>
      </c>
      <c r="M7" s="93" t="s">
        <v>11</v>
      </c>
      <c r="N7" s="93" t="s">
        <v>12</v>
      </c>
      <c r="O7" s="93" t="s">
        <v>10</v>
      </c>
      <c r="P7" s="93" t="s">
        <v>11</v>
      </c>
      <c r="Q7" s="93" t="s">
        <v>12</v>
      </c>
      <c r="R7" s="93" t="s">
        <v>10</v>
      </c>
      <c r="S7" s="93" t="s">
        <v>11</v>
      </c>
      <c r="T7" s="93" t="s">
        <v>12</v>
      </c>
      <c r="U7" s="93" t="s">
        <v>10</v>
      </c>
      <c r="V7" s="93" t="s">
        <v>11</v>
      </c>
      <c r="W7" s="93" t="s">
        <v>12</v>
      </c>
      <c r="X7" s="93" t="s">
        <v>10</v>
      </c>
      <c r="Y7" s="93" t="s">
        <v>11</v>
      </c>
      <c r="Z7" s="93" t="s">
        <v>12</v>
      </c>
      <c r="AA7" s="93" t="s">
        <v>10</v>
      </c>
      <c r="AB7" s="93" t="s">
        <v>11</v>
      </c>
      <c r="AC7" s="93" t="s">
        <v>12</v>
      </c>
      <c r="AD7" s="93" t="s">
        <v>10</v>
      </c>
      <c r="AE7" s="93" t="s">
        <v>11</v>
      </c>
      <c r="AF7" s="93" t="s">
        <v>12</v>
      </c>
    </row>
    <row r="8" spans="1:32" s="184" customFormat="1" ht="36.75" customHeight="1" x14ac:dyDescent="0.25">
      <c r="A8" s="181">
        <v>1</v>
      </c>
      <c r="B8" s="182" t="s">
        <v>434</v>
      </c>
      <c r="C8" s="100" t="s">
        <v>336</v>
      </c>
      <c r="D8" s="100">
        <v>12863</v>
      </c>
      <c r="E8" s="183">
        <v>13019</v>
      </c>
      <c r="F8" s="183">
        <v>12989</v>
      </c>
      <c r="G8" s="183">
        <v>13018</v>
      </c>
      <c r="H8" s="183">
        <f>F8/D8%</f>
        <v>100.9795537588432</v>
      </c>
      <c r="I8" s="289">
        <f>F8/E8%</f>
        <v>99.769567555111763</v>
      </c>
      <c r="J8" s="289">
        <f>G8/E8%</f>
        <v>99.992318918503727</v>
      </c>
      <c r="K8" s="183"/>
      <c r="L8" s="183">
        <v>2383</v>
      </c>
      <c r="M8" s="183">
        <v>2382</v>
      </c>
      <c r="N8" s="184">
        <v>2383</v>
      </c>
      <c r="O8" s="183">
        <v>3618</v>
      </c>
      <c r="P8" s="183">
        <v>3617</v>
      </c>
      <c r="Q8" s="184">
        <v>3618</v>
      </c>
      <c r="R8" s="183">
        <v>2439</v>
      </c>
      <c r="S8" s="183">
        <v>2434</v>
      </c>
      <c r="T8" s="184">
        <v>2438</v>
      </c>
      <c r="U8" s="183">
        <v>768</v>
      </c>
      <c r="V8" s="183">
        <v>752</v>
      </c>
      <c r="W8" s="184">
        <v>768</v>
      </c>
      <c r="X8" s="183">
        <v>1477</v>
      </c>
      <c r="Y8" s="183">
        <v>1477</v>
      </c>
      <c r="Z8" s="183">
        <v>1477</v>
      </c>
      <c r="AA8" s="183">
        <v>1316</v>
      </c>
      <c r="AB8" s="183">
        <v>1311</v>
      </c>
      <c r="AC8" s="183">
        <v>1316</v>
      </c>
      <c r="AD8" s="183">
        <v>1018</v>
      </c>
      <c r="AE8" s="183">
        <v>1016</v>
      </c>
      <c r="AF8" s="183">
        <v>1018</v>
      </c>
    </row>
    <row r="9" spans="1:32" s="184" customFormat="1" ht="24.75" customHeight="1" x14ac:dyDescent="0.25">
      <c r="A9" s="19">
        <v>2</v>
      </c>
      <c r="B9" s="185" t="s">
        <v>435</v>
      </c>
      <c r="C9" s="106" t="s">
        <v>35</v>
      </c>
      <c r="D9" s="106">
        <v>47264</v>
      </c>
      <c r="E9" s="52">
        <v>48133</v>
      </c>
      <c r="F9" s="183">
        <v>47931</v>
      </c>
      <c r="G9" s="183">
        <v>48183</v>
      </c>
      <c r="H9" s="183">
        <f t="shared" ref="H9:H12" si="0">F9/D9%</f>
        <v>101.4112220717671</v>
      </c>
      <c r="I9" s="289">
        <f t="shared" ref="I9:I12" si="1">F9/E9%</f>
        <v>99.580329503666931</v>
      </c>
      <c r="J9" s="289">
        <f t="shared" ref="J9:J12" si="2">G9/E9%</f>
        <v>100.10387883572601</v>
      </c>
      <c r="K9" s="52"/>
      <c r="L9" s="52">
        <v>7929</v>
      </c>
      <c r="M9" s="183">
        <v>7866</v>
      </c>
      <c r="N9" s="52">
        <v>7929</v>
      </c>
      <c r="O9" s="52">
        <v>13984</v>
      </c>
      <c r="P9" s="183">
        <v>13952</v>
      </c>
      <c r="Q9" s="52">
        <v>13984</v>
      </c>
      <c r="R9" s="52">
        <v>7833</v>
      </c>
      <c r="S9" s="183">
        <v>7810</v>
      </c>
      <c r="T9" s="52">
        <v>7883</v>
      </c>
      <c r="U9" s="52">
        <v>3280</v>
      </c>
      <c r="V9" s="183">
        <v>3264</v>
      </c>
      <c r="W9" s="52">
        <v>3280</v>
      </c>
      <c r="X9" s="52">
        <v>5198</v>
      </c>
      <c r="Y9" s="52">
        <v>5186</v>
      </c>
      <c r="Z9" s="52">
        <v>5198</v>
      </c>
      <c r="AA9" s="52">
        <v>5226</v>
      </c>
      <c r="AB9" s="52">
        <v>5204</v>
      </c>
      <c r="AC9" s="52">
        <v>5226</v>
      </c>
      <c r="AD9" s="52">
        <v>4683</v>
      </c>
      <c r="AE9" s="52">
        <v>4649</v>
      </c>
      <c r="AF9" s="52">
        <v>4683</v>
      </c>
    </row>
    <row r="10" spans="1:32" ht="24.75" customHeight="1" x14ac:dyDescent="0.3">
      <c r="A10" s="17"/>
      <c r="B10" s="20" t="s">
        <v>436</v>
      </c>
      <c r="C10" s="17" t="s">
        <v>35</v>
      </c>
      <c r="D10" s="23">
        <v>46782</v>
      </c>
      <c r="E10" s="23">
        <v>47803</v>
      </c>
      <c r="F10" s="288">
        <v>47610</v>
      </c>
      <c r="G10" s="288">
        <v>47803</v>
      </c>
      <c r="H10" s="288">
        <f t="shared" si="0"/>
        <v>101.76991150442478</v>
      </c>
      <c r="I10" s="290">
        <f t="shared" si="1"/>
        <v>99.596259648976016</v>
      </c>
      <c r="J10" s="290">
        <f t="shared" si="2"/>
        <v>100</v>
      </c>
      <c r="K10" s="23"/>
      <c r="L10" s="23">
        <v>7852</v>
      </c>
      <c r="M10" s="23">
        <f>M11</f>
        <v>7796</v>
      </c>
      <c r="N10" s="23">
        <f t="shared" ref="N10:Z10" si="3">N11</f>
        <v>7852</v>
      </c>
      <c r="O10" s="23">
        <f t="shared" si="3"/>
        <v>13915</v>
      </c>
      <c r="P10" s="23">
        <f t="shared" si="3"/>
        <v>13895</v>
      </c>
      <c r="Q10" s="23">
        <f t="shared" si="3"/>
        <v>13915</v>
      </c>
      <c r="R10" s="23">
        <f t="shared" si="3"/>
        <v>7772</v>
      </c>
      <c r="S10" s="23">
        <f t="shared" si="3"/>
        <v>7743</v>
      </c>
      <c r="T10" s="23">
        <f t="shared" si="3"/>
        <v>7772</v>
      </c>
      <c r="U10" s="23">
        <f t="shared" si="3"/>
        <v>3256</v>
      </c>
      <c r="V10" s="23">
        <f t="shared" si="3"/>
        <v>3239</v>
      </c>
      <c r="W10" s="23">
        <f t="shared" si="3"/>
        <v>3256</v>
      </c>
      <c r="X10" s="23">
        <f t="shared" si="3"/>
        <v>5173</v>
      </c>
      <c r="Y10" s="23">
        <f t="shared" si="3"/>
        <v>5150</v>
      </c>
      <c r="Z10" s="23">
        <f t="shared" si="3"/>
        <v>5173</v>
      </c>
      <c r="AA10" s="23">
        <f>AA12</f>
        <v>5195</v>
      </c>
      <c r="AB10" s="23">
        <f t="shared" ref="AB10:AF10" si="4">AB12</f>
        <v>5173</v>
      </c>
      <c r="AC10" s="23">
        <f t="shared" si="4"/>
        <v>5195</v>
      </c>
      <c r="AD10" s="23">
        <f t="shared" si="4"/>
        <v>4640</v>
      </c>
      <c r="AE10" s="23">
        <f t="shared" si="4"/>
        <v>4614</v>
      </c>
      <c r="AF10" s="23">
        <f t="shared" si="4"/>
        <v>4640</v>
      </c>
    </row>
    <row r="11" spans="1:32" ht="24.75" customHeight="1" x14ac:dyDescent="0.3">
      <c r="A11" s="17"/>
      <c r="B11" s="20" t="s">
        <v>437</v>
      </c>
      <c r="C11" s="17" t="s">
        <v>35</v>
      </c>
      <c r="D11" s="23">
        <v>37546</v>
      </c>
      <c r="E11" s="23">
        <v>37968</v>
      </c>
      <c r="F11" s="288">
        <v>37823</v>
      </c>
      <c r="G11" s="288">
        <v>37968</v>
      </c>
      <c r="H11" s="288">
        <f t="shared" si="0"/>
        <v>100.73776167900709</v>
      </c>
      <c r="I11" s="290">
        <f t="shared" si="1"/>
        <v>99.618099452170242</v>
      </c>
      <c r="J11" s="290">
        <f t="shared" si="2"/>
        <v>100</v>
      </c>
      <c r="K11" s="23"/>
      <c r="L11" s="23">
        <v>7852</v>
      </c>
      <c r="M11" s="23">
        <v>7796</v>
      </c>
      <c r="N11" s="23">
        <v>7852</v>
      </c>
      <c r="O11" s="23">
        <v>13915</v>
      </c>
      <c r="P11" s="23">
        <v>13895</v>
      </c>
      <c r="Q11" s="23">
        <v>13915</v>
      </c>
      <c r="R11" s="23">
        <v>7772</v>
      </c>
      <c r="S11" s="23">
        <v>7743</v>
      </c>
      <c r="T11" s="23">
        <v>7772</v>
      </c>
      <c r="U11" s="23">
        <v>3256</v>
      </c>
      <c r="V11" s="23">
        <v>3239</v>
      </c>
      <c r="W11" s="23">
        <v>3256</v>
      </c>
      <c r="X11" s="23">
        <v>5173</v>
      </c>
      <c r="Y11" s="23">
        <v>5150</v>
      </c>
      <c r="Z11" s="23">
        <v>5173</v>
      </c>
      <c r="AA11" s="23"/>
      <c r="AB11" s="23"/>
      <c r="AC11" s="23"/>
      <c r="AD11" s="23"/>
      <c r="AE11" s="23"/>
      <c r="AF11" s="23"/>
    </row>
    <row r="12" spans="1:32" ht="24.75" customHeight="1" x14ac:dyDescent="0.3">
      <c r="A12" s="17"/>
      <c r="B12" s="20" t="s">
        <v>438</v>
      </c>
      <c r="C12" s="17" t="s">
        <v>35</v>
      </c>
      <c r="D12" s="23">
        <v>9718</v>
      </c>
      <c r="E12" s="23">
        <v>9835</v>
      </c>
      <c r="F12" s="288">
        <v>9787</v>
      </c>
      <c r="G12" s="288">
        <v>9835</v>
      </c>
      <c r="H12" s="288">
        <f t="shared" si="0"/>
        <v>100.71002263840296</v>
      </c>
      <c r="I12" s="290">
        <f t="shared" si="1"/>
        <v>99.511947127605495</v>
      </c>
      <c r="J12" s="290">
        <f t="shared" si="2"/>
        <v>100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>
        <v>5195</v>
      </c>
      <c r="AB12" s="23">
        <v>5173</v>
      </c>
      <c r="AC12" s="23">
        <v>5195</v>
      </c>
      <c r="AD12" s="23">
        <v>4640</v>
      </c>
      <c r="AE12" s="23">
        <v>4614</v>
      </c>
      <c r="AF12" s="23">
        <v>4640</v>
      </c>
    </row>
    <row r="13" spans="1:32" ht="24.75" customHeight="1" x14ac:dyDescent="0.3">
      <c r="A13" s="17"/>
      <c r="B13" s="20" t="s">
        <v>439</v>
      </c>
      <c r="C13" s="17" t="s">
        <v>35</v>
      </c>
      <c r="D13" s="23">
        <v>14082</v>
      </c>
      <c r="E13" s="23">
        <v>14250</v>
      </c>
      <c r="F13" s="23">
        <v>14176</v>
      </c>
      <c r="G13" s="23">
        <v>14176</v>
      </c>
      <c r="H13" s="288">
        <f t="shared" ref="H13:H21" si="5">F13/D13%</f>
        <v>100.66751881834968</v>
      </c>
      <c r="I13" s="290">
        <f t="shared" ref="I13:I21" si="6">F13/E13%</f>
        <v>99.480701754385962</v>
      </c>
      <c r="J13" s="290">
        <f t="shared" ref="J13:J21" si="7">G13/E13%</f>
        <v>99.480701754385962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</row>
    <row r="14" spans="1:32" ht="24.75" customHeight="1" x14ac:dyDescent="0.3">
      <c r="A14" s="17"/>
      <c r="B14" s="20" t="s">
        <v>440</v>
      </c>
      <c r="C14" s="17" t="s">
        <v>27</v>
      </c>
      <c r="D14" s="114">
        <v>1.0781496445779</v>
      </c>
      <c r="E14" s="114">
        <v>1.62</v>
      </c>
      <c r="F14" s="114">
        <v>1.61</v>
      </c>
      <c r="G14" s="114">
        <v>1.62</v>
      </c>
      <c r="H14" s="288">
        <f t="shared" si="5"/>
        <v>149.32991983968253</v>
      </c>
      <c r="I14" s="290">
        <f t="shared" si="6"/>
        <v>99.382716049382708</v>
      </c>
      <c r="J14" s="290">
        <f t="shared" si="7"/>
        <v>99.999999999999986</v>
      </c>
      <c r="K14" s="114"/>
      <c r="L14" s="111">
        <v>2.0005196154845</v>
      </c>
      <c r="M14" s="111"/>
      <c r="N14" s="111"/>
      <c r="O14" s="111">
        <v>1.2957705466987</v>
      </c>
      <c r="P14" s="111"/>
      <c r="Q14" s="111"/>
      <c r="R14" s="111">
        <v>1.7943680419121999</v>
      </c>
      <c r="S14" s="111"/>
      <c r="T14" s="111"/>
      <c r="U14" s="111">
        <v>1.6229712858926</v>
      </c>
      <c r="V14" s="111"/>
      <c r="W14" s="111"/>
      <c r="X14" s="111">
        <v>1.4910731803021</v>
      </c>
      <c r="Y14" s="111"/>
      <c r="Z14" s="111"/>
      <c r="AA14" s="111">
        <v>1.4846649736277</v>
      </c>
      <c r="AB14" s="111"/>
      <c r="AC14" s="111"/>
      <c r="AD14" s="111">
        <v>1.9556141507361</v>
      </c>
      <c r="AE14" s="111"/>
      <c r="AF14" s="111"/>
    </row>
    <row r="15" spans="1:32" ht="24.75" customHeight="1" x14ac:dyDescent="0.3">
      <c r="A15" s="17"/>
      <c r="B15" s="20" t="s">
        <v>441</v>
      </c>
      <c r="C15" s="17" t="s">
        <v>442</v>
      </c>
      <c r="D15" s="23">
        <v>472</v>
      </c>
      <c r="E15" s="23">
        <v>620</v>
      </c>
      <c r="F15" s="23">
        <v>434</v>
      </c>
      <c r="G15" s="23">
        <v>620</v>
      </c>
      <c r="H15" s="288">
        <f t="shared" si="5"/>
        <v>91.949152542372886</v>
      </c>
      <c r="I15" s="290">
        <f t="shared" si="6"/>
        <v>70</v>
      </c>
      <c r="J15" s="290">
        <f t="shared" si="7"/>
        <v>100</v>
      </c>
      <c r="K15" s="23"/>
      <c r="L15" s="23">
        <v>113</v>
      </c>
      <c r="M15" s="23"/>
      <c r="N15" s="23"/>
      <c r="O15" s="23">
        <v>148</v>
      </c>
      <c r="P15" s="23"/>
      <c r="Q15" s="23"/>
      <c r="R15" s="23">
        <v>114</v>
      </c>
      <c r="S15" s="23"/>
      <c r="T15" s="23"/>
      <c r="U15" s="23">
        <v>23</v>
      </c>
      <c r="V15" s="23"/>
      <c r="W15" s="23"/>
      <c r="X15" s="23">
        <v>65</v>
      </c>
      <c r="Y15" s="23"/>
      <c r="Z15" s="23"/>
      <c r="AA15" s="23">
        <v>69</v>
      </c>
      <c r="AB15" s="23"/>
      <c r="AC15" s="23"/>
      <c r="AD15" s="23">
        <v>88</v>
      </c>
      <c r="AE15" s="23"/>
      <c r="AF15" s="23"/>
    </row>
    <row r="16" spans="1:32" ht="24.75" customHeight="1" x14ac:dyDescent="0.3">
      <c r="A16" s="17"/>
      <c r="B16" s="20" t="s">
        <v>443</v>
      </c>
      <c r="C16" s="17" t="s">
        <v>442</v>
      </c>
      <c r="D16" s="18">
        <v>37</v>
      </c>
      <c r="E16" s="23">
        <v>45</v>
      </c>
      <c r="F16" s="23">
        <v>46</v>
      </c>
      <c r="G16" s="23">
        <v>50</v>
      </c>
      <c r="H16" s="288">
        <f t="shared" si="5"/>
        <v>124.32432432432432</v>
      </c>
      <c r="I16" s="290">
        <f t="shared" si="6"/>
        <v>102.22222222222221</v>
      </c>
      <c r="J16" s="290">
        <f t="shared" si="7"/>
        <v>111.11111111111111</v>
      </c>
      <c r="K16" s="23"/>
      <c r="L16" s="23">
        <v>5</v>
      </c>
      <c r="M16" s="23"/>
      <c r="N16" s="23"/>
      <c r="O16" s="23">
        <v>7</v>
      </c>
      <c r="P16" s="23"/>
      <c r="Q16" s="23"/>
      <c r="R16" s="23">
        <v>7</v>
      </c>
      <c r="S16" s="23"/>
      <c r="T16" s="23"/>
      <c r="U16" s="23">
        <v>5</v>
      </c>
      <c r="V16" s="23"/>
      <c r="W16" s="23"/>
      <c r="X16" s="23">
        <v>8</v>
      </c>
      <c r="Y16" s="23"/>
      <c r="Z16" s="23"/>
      <c r="AA16" s="23">
        <v>5</v>
      </c>
      <c r="AB16" s="23"/>
      <c r="AC16" s="23"/>
      <c r="AD16" s="23">
        <v>8</v>
      </c>
      <c r="AE16" s="23"/>
      <c r="AF16" s="23"/>
    </row>
    <row r="17" spans="1:32" ht="24.75" customHeight="1" x14ac:dyDescent="0.3">
      <c r="A17" s="17"/>
      <c r="B17" s="20" t="s">
        <v>444</v>
      </c>
      <c r="C17" s="17" t="s">
        <v>445</v>
      </c>
      <c r="D17" s="124">
        <v>20.178701209867</v>
      </c>
      <c r="E17" s="186">
        <v>12.969897286781</v>
      </c>
      <c r="F17" s="186">
        <v>12.11</v>
      </c>
      <c r="G17" s="186">
        <v>12.97</v>
      </c>
      <c r="H17" s="288">
        <f t="shared" si="5"/>
        <v>60.013773305084868</v>
      </c>
      <c r="I17" s="290">
        <f t="shared" si="6"/>
        <v>93.370053225807624</v>
      </c>
      <c r="J17" s="290">
        <f t="shared" si="7"/>
        <v>100.00079193548513</v>
      </c>
      <c r="K17" s="186"/>
      <c r="L17" s="111">
        <v>14.391237901172</v>
      </c>
      <c r="M17" s="111"/>
      <c r="N17" s="111"/>
      <c r="O17" s="111">
        <v>10.636004311894</v>
      </c>
      <c r="P17" s="111"/>
      <c r="Q17" s="111"/>
      <c r="R17" s="111">
        <v>14.668039114771</v>
      </c>
      <c r="S17" s="111"/>
      <c r="T17" s="111"/>
      <c r="U17" s="111">
        <v>7.0638820638821</v>
      </c>
      <c r="V17" s="111"/>
      <c r="W17" s="111"/>
      <c r="X17" s="111">
        <v>12.565242605838</v>
      </c>
      <c r="Y17" s="111"/>
      <c r="Z17" s="111"/>
      <c r="AA17" s="111">
        <v>13.282001924928</v>
      </c>
      <c r="AB17" s="111"/>
      <c r="AC17" s="111"/>
      <c r="AD17" s="111">
        <v>18.965517241379001</v>
      </c>
      <c r="AE17" s="111"/>
      <c r="AF17" s="111"/>
    </row>
    <row r="18" spans="1:32" ht="33.75" hidden="1" customHeight="1" x14ac:dyDescent="0.3">
      <c r="A18" s="17"/>
      <c r="B18" s="20" t="s">
        <v>446</v>
      </c>
      <c r="C18" s="17" t="s">
        <v>311</v>
      </c>
      <c r="D18" s="18">
        <v>84</v>
      </c>
      <c r="E18" s="23">
        <v>140</v>
      </c>
      <c r="F18" s="23"/>
      <c r="G18" s="23"/>
      <c r="H18" s="288">
        <f t="shared" si="5"/>
        <v>0</v>
      </c>
      <c r="I18" s="290">
        <f t="shared" si="6"/>
        <v>0</v>
      </c>
      <c r="J18" s="290">
        <f t="shared" si="7"/>
        <v>0</v>
      </c>
      <c r="K18" s="23"/>
      <c r="L18" s="23">
        <v>21</v>
      </c>
      <c r="M18" s="23"/>
      <c r="N18" s="23"/>
      <c r="O18" s="23">
        <v>23</v>
      </c>
      <c r="P18" s="23"/>
      <c r="Q18" s="23"/>
      <c r="R18" s="23">
        <v>22</v>
      </c>
      <c r="S18" s="23"/>
      <c r="T18" s="23"/>
      <c r="U18" s="23">
        <v>13</v>
      </c>
      <c r="V18" s="23"/>
      <c r="W18" s="23"/>
      <c r="X18" s="23">
        <v>18</v>
      </c>
      <c r="Y18" s="23"/>
      <c r="Z18" s="23"/>
      <c r="AA18" s="23">
        <v>22</v>
      </c>
      <c r="AB18" s="23"/>
      <c r="AC18" s="23"/>
      <c r="AD18" s="23">
        <v>21</v>
      </c>
      <c r="AE18" s="23"/>
      <c r="AF18" s="23"/>
    </row>
    <row r="19" spans="1:32" ht="33" customHeight="1" x14ac:dyDescent="0.3">
      <c r="A19" s="17"/>
      <c r="B19" s="20" t="s">
        <v>447</v>
      </c>
      <c r="C19" s="17" t="s">
        <v>445</v>
      </c>
      <c r="D19" s="187">
        <v>1.7955623957933</v>
      </c>
      <c r="E19" s="187">
        <v>2.9286864841118998</v>
      </c>
      <c r="F19" s="187">
        <v>2.87</v>
      </c>
      <c r="G19" s="187">
        <v>2.9289999999999998</v>
      </c>
      <c r="H19" s="288">
        <f t="shared" si="5"/>
        <v>159.83849999999589</v>
      </c>
      <c r="I19" s="290">
        <f t="shared" si="6"/>
        <v>97.996149999999204</v>
      </c>
      <c r="J19" s="290">
        <f t="shared" si="7"/>
        <v>100.01070499999918</v>
      </c>
      <c r="K19" s="187"/>
      <c r="L19" s="111">
        <v>2.6744778400408</v>
      </c>
      <c r="M19" s="111"/>
      <c r="N19" s="111"/>
      <c r="O19" s="111">
        <v>1.6528925619835</v>
      </c>
      <c r="P19" s="111"/>
      <c r="Q19" s="111"/>
      <c r="R19" s="111">
        <v>2.8306742151312001</v>
      </c>
      <c r="S19" s="111"/>
      <c r="T19" s="111"/>
      <c r="U19" s="111">
        <v>3.9926289926290002</v>
      </c>
      <c r="V19" s="111"/>
      <c r="W19" s="111"/>
      <c r="X19" s="111">
        <v>3.4796056446936001</v>
      </c>
      <c r="Y19" s="111"/>
      <c r="Z19" s="111"/>
      <c r="AA19" s="111">
        <v>4.2348411934551997</v>
      </c>
      <c r="AB19" s="111"/>
      <c r="AC19" s="111"/>
      <c r="AD19" s="111">
        <v>4.5258620689655</v>
      </c>
      <c r="AE19" s="111"/>
      <c r="AF19" s="111"/>
    </row>
    <row r="20" spans="1:32" ht="33" customHeight="1" x14ac:dyDescent="0.3">
      <c r="A20" s="17"/>
      <c r="B20" s="20" t="s">
        <v>448</v>
      </c>
      <c r="C20" s="17" t="s">
        <v>445</v>
      </c>
      <c r="D20" s="187">
        <v>8.2937882091403008</v>
      </c>
      <c r="E20" s="114">
        <v>10.041210802668999</v>
      </c>
      <c r="F20" s="114">
        <v>9.23</v>
      </c>
      <c r="G20" s="114">
        <v>10.039999999999999</v>
      </c>
      <c r="H20" s="288">
        <f>D20/F20%</f>
        <v>89.856860337381363</v>
      </c>
      <c r="I20" s="290">
        <f>E20/F20%</f>
        <v>108.78884943303358</v>
      </c>
      <c r="J20" s="290">
        <f>E20/G20%</f>
        <v>100.01205978753984</v>
      </c>
      <c r="K20" s="114"/>
      <c r="L20" s="111">
        <v>11.716760061131</v>
      </c>
      <c r="M20" s="111"/>
      <c r="N20" s="111"/>
      <c r="O20" s="111">
        <v>8.9831117499102007</v>
      </c>
      <c r="P20" s="111"/>
      <c r="Q20" s="111"/>
      <c r="R20" s="111">
        <v>11.837364899640001</v>
      </c>
      <c r="S20" s="111"/>
      <c r="T20" s="111"/>
      <c r="U20" s="111">
        <v>3.0712530712530999</v>
      </c>
      <c r="V20" s="111"/>
      <c r="W20" s="111"/>
      <c r="X20" s="111">
        <v>9.0856369611444006</v>
      </c>
      <c r="Y20" s="111"/>
      <c r="Z20" s="111"/>
      <c r="AA20" s="111">
        <v>9.0471607314725997</v>
      </c>
      <c r="AB20" s="111"/>
      <c r="AC20" s="111"/>
      <c r="AD20" s="111">
        <v>14.439655172414</v>
      </c>
      <c r="AE20" s="111"/>
      <c r="AF20" s="111"/>
    </row>
    <row r="21" spans="1:32" ht="33" customHeight="1" x14ac:dyDescent="0.3">
      <c r="A21" s="17"/>
      <c r="B21" s="20" t="s">
        <v>449</v>
      </c>
      <c r="C21" s="17" t="s">
        <v>445</v>
      </c>
      <c r="D21" s="186">
        <v>-1.48</v>
      </c>
      <c r="E21" s="111">
        <v>0.16757853218527</v>
      </c>
      <c r="F21" s="111">
        <v>1.53</v>
      </c>
      <c r="G21" s="111">
        <v>0.53</v>
      </c>
      <c r="H21" s="288">
        <f>D21/F21%</f>
        <v>-96.732026143790847</v>
      </c>
      <c r="I21" s="290">
        <f>E21/F21%</f>
        <v>10.952845240867319</v>
      </c>
      <c r="J21" s="290">
        <f>E21/G21%</f>
        <v>31.618590978352831</v>
      </c>
      <c r="K21" s="111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s="33" customFormat="1" ht="53.25" customHeight="1" x14ac:dyDescent="0.3">
      <c r="A22" s="19">
        <v>3</v>
      </c>
      <c r="B22" s="49" t="s">
        <v>450</v>
      </c>
      <c r="C22" s="19"/>
      <c r="D22" s="19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</row>
    <row r="23" spans="1:32" ht="43.5" customHeight="1" x14ac:dyDescent="0.3">
      <c r="A23" s="17"/>
      <c r="B23" s="81" t="s">
        <v>451</v>
      </c>
      <c r="C23" s="17" t="s">
        <v>27</v>
      </c>
      <c r="D23" s="111">
        <v>28.3</v>
      </c>
      <c r="E23" s="111">
        <v>28.2</v>
      </c>
      <c r="F23" s="111">
        <v>28.5</v>
      </c>
      <c r="G23" s="111">
        <v>28.3</v>
      </c>
      <c r="H23" s="288">
        <f t="shared" ref="H23:H29" si="8">F23/D23%</f>
        <v>100.70671378091872</v>
      </c>
      <c r="I23" s="290">
        <f t="shared" ref="I23:I29" si="9">F23/E23%</f>
        <v>101.06382978723406</v>
      </c>
      <c r="J23" s="290">
        <f t="shared" ref="J23:J29" si="10">G23/E23%</f>
        <v>100.35460992907802</v>
      </c>
      <c r="K23" s="111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1:32" ht="62.25" customHeight="1" x14ac:dyDescent="0.3">
      <c r="A24" s="17"/>
      <c r="B24" s="81" t="s">
        <v>452</v>
      </c>
      <c r="C24" s="17" t="s">
        <v>27</v>
      </c>
      <c r="D24" s="111">
        <v>71</v>
      </c>
      <c r="E24" s="23">
        <v>71</v>
      </c>
      <c r="F24" s="23">
        <v>70.3</v>
      </c>
      <c r="G24" s="23">
        <v>71</v>
      </c>
      <c r="H24" s="288">
        <f t="shared" si="8"/>
        <v>99.014084507042256</v>
      </c>
      <c r="I24" s="290">
        <f t="shared" si="9"/>
        <v>99.014084507042256</v>
      </c>
      <c r="J24" s="290">
        <f t="shared" si="10"/>
        <v>100</v>
      </c>
      <c r="K24" s="23"/>
      <c r="L24" s="23">
        <v>71</v>
      </c>
      <c r="M24" s="23"/>
      <c r="N24" s="23"/>
      <c r="O24" s="23">
        <v>71</v>
      </c>
      <c r="P24" s="23"/>
      <c r="Q24" s="23"/>
      <c r="R24" s="23">
        <v>71</v>
      </c>
      <c r="S24" s="23"/>
      <c r="T24" s="23"/>
      <c r="U24" s="23">
        <v>71</v>
      </c>
      <c r="V24" s="23"/>
      <c r="W24" s="23"/>
      <c r="X24" s="23">
        <v>71</v>
      </c>
      <c r="Y24" s="23"/>
      <c r="Z24" s="23"/>
      <c r="AA24" s="23">
        <v>71</v>
      </c>
      <c r="AB24" s="23"/>
      <c r="AC24" s="23"/>
      <c r="AD24" s="23">
        <v>71</v>
      </c>
      <c r="AE24" s="23"/>
      <c r="AF24" s="23"/>
    </row>
    <row r="25" spans="1:32" ht="81.75" customHeight="1" x14ac:dyDescent="0.3">
      <c r="A25" s="17"/>
      <c r="B25" s="81" t="s">
        <v>453</v>
      </c>
      <c r="C25" s="17" t="s">
        <v>27</v>
      </c>
      <c r="D25" s="111">
        <v>7.8389830508474576</v>
      </c>
      <c r="E25" s="188">
        <v>7.2580645161290001</v>
      </c>
      <c r="F25" s="188">
        <v>10.6</v>
      </c>
      <c r="G25" s="188">
        <v>8.06</v>
      </c>
      <c r="H25" s="288">
        <f t="shared" si="8"/>
        <v>135.22162162162161</v>
      </c>
      <c r="I25" s="290">
        <f t="shared" si="9"/>
        <v>146.04444444444511</v>
      </c>
      <c r="J25" s="290">
        <f t="shared" si="10"/>
        <v>111.04888888888939</v>
      </c>
      <c r="K25" s="188"/>
      <c r="L25" s="111">
        <v>4.4247787610618996</v>
      </c>
      <c r="M25" s="111"/>
      <c r="N25" s="111"/>
      <c r="O25" s="111">
        <v>4.7297297297296996</v>
      </c>
      <c r="P25" s="111"/>
      <c r="Q25" s="111"/>
      <c r="R25" s="111">
        <v>6.1403508771929998</v>
      </c>
      <c r="S25" s="111"/>
      <c r="T25" s="111"/>
      <c r="U25" s="111">
        <v>21.739130434783</v>
      </c>
      <c r="V25" s="111"/>
      <c r="W25" s="111"/>
      <c r="X25" s="111">
        <v>12.307692307691999</v>
      </c>
      <c r="Y25" s="111"/>
      <c r="Z25" s="111"/>
      <c r="AA25" s="111">
        <v>5.8</v>
      </c>
      <c r="AB25" s="111"/>
      <c r="AC25" s="111"/>
      <c r="AD25" s="111">
        <v>9.1</v>
      </c>
      <c r="AE25" s="111"/>
      <c r="AF25" s="111"/>
    </row>
    <row r="26" spans="1:32" ht="59.25" customHeight="1" x14ac:dyDescent="0.3">
      <c r="A26" s="17"/>
      <c r="B26" s="81" t="s">
        <v>454</v>
      </c>
      <c r="C26" s="17" t="s">
        <v>35</v>
      </c>
      <c r="D26" s="23">
        <v>7</v>
      </c>
      <c r="E26" s="23">
        <v>8</v>
      </c>
      <c r="F26" s="23">
        <v>9</v>
      </c>
      <c r="G26" s="23">
        <v>9</v>
      </c>
      <c r="H26" s="288">
        <f t="shared" si="8"/>
        <v>128.57142857142856</v>
      </c>
      <c r="I26" s="290">
        <f t="shared" si="9"/>
        <v>112.5</v>
      </c>
      <c r="J26" s="290">
        <f t="shared" si="10"/>
        <v>112.5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</row>
    <row r="27" spans="1:32" ht="59.25" customHeight="1" x14ac:dyDescent="0.3">
      <c r="A27" s="17"/>
      <c r="B27" s="81" t="s">
        <v>455</v>
      </c>
      <c r="C27" s="17" t="s">
        <v>35</v>
      </c>
      <c r="D27" s="23">
        <v>4</v>
      </c>
      <c r="E27" s="23">
        <v>5</v>
      </c>
      <c r="F27" s="23">
        <v>6</v>
      </c>
      <c r="G27" s="23">
        <v>6</v>
      </c>
      <c r="H27" s="288">
        <f t="shared" si="8"/>
        <v>150</v>
      </c>
      <c r="I27" s="290">
        <f t="shared" si="9"/>
        <v>120</v>
      </c>
      <c r="J27" s="290">
        <f t="shared" si="10"/>
        <v>120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ht="59.25" customHeight="1" x14ac:dyDescent="0.3">
      <c r="A28" s="17"/>
      <c r="B28" s="81" t="s">
        <v>456</v>
      </c>
      <c r="C28" s="17" t="s">
        <v>35</v>
      </c>
      <c r="D28" s="23">
        <v>3</v>
      </c>
      <c r="E28" s="23">
        <v>3</v>
      </c>
      <c r="F28" s="23">
        <v>3</v>
      </c>
      <c r="G28" s="23">
        <v>3</v>
      </c>
      <c r="H28" s="288">
        <f t="shared" si="8"/>
        <v>100</v>
      </c>
      <c r="I28" s="290">
        <f t="shared" si="9"/>
        <v>100</v>
      </c>
      <c r="J28" s="290">
        <f t="shared" si="10"/>
        <v>100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ht="59.25" customHeight="1" x14ac:dyDescent="0.3">
      <c r="A29" s="28"/>
      <c r="B29" s="189" t="s">
        <v>457</v>
      </c>
      <c r="C29" s="28" t="s">
        <v>35</v>
      </c>
      <c r="D29" s="31">
        <v>30</v>
      </c>
      <c r="E29" s="31">
        <v>30</v>
      </c>
      <c r="F29" s="31">
        <v>30</v>
      </c>
      <c r="G29" s="31">
        <v>30</v>
      </c>
      <c r="H29" s="288">
        <f t="shared" si="8"/>
        <v>100</v>
      </c>
      <c r="I29" s="290">
        <f t="shared" si="9"/>
        <v>100</v>
      </c>
      <c r="J29" s="290">
        <f t="shared" si="10"/>
        <v>100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</row>
  </sheetData>
  <mergeCells count="25">
    <mergeCell ref="A1:B1"/>
    <mergeCell ref="A2:AF2"/>
    <mergeCell ref="A4:AF4"/>
    <mergeCell ref="A5:A7"/>
    <mergeCell ref="B5:B7"/>
    <mergeCell ref="C5:C7"/>
    <mergeCell ref="AD6:AF6"/>
    <mergeCell ref="F6:F7"/>
    <mergeCell ref="G6:G7"/>
    <mergeCell ref="H6:H7"/>
    <mergeCell ref="A3:AF3"/>
    <mergeCell ref="K5:K7"/>
    <mergeCell ref="H5:J5"/>
    <mergeCell ref="E5:G5"/>
    <mergeCell ref="D5:D7"/>
    <mergeCell ref="L5:AF5"/>
    <mergeCell ref="AA6:AC6"/>
    <mergeCell ref="E6:E7"/>
    <mergeCell ref="I6:I7"/>
    <mergeCell ref="J6:J7"/>
    <mergeCell ref="L6:N6"/>
    <mergeCell ref="O6:Q6"/>
    <mergeCell ref="R6:T6"/>
    <mergeCell ref="U6:W6"/>
    <mergeCell ref="X6:Z6"/>
  </mergeCells>
  <printOptions horizontalCentered="1"/>
  <pageMargins left="0" right="0" top="0.43307086614173229" bottom="0.39370078740157483" header="0.19685039370078741" footer="0.19685039370078741"/>
  <pageSetup paperSize="9" scale="57" orientation="portrait" r:id="rId1"/>
  <drawing r:id="rId2"/>
  <legacyDrawing r:id="rId3"/>
</worksheet>
</file>

<file path=xl/worksheets/sheet12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tabSelected="1" zoomScale="85" zoomScaleNormal="85" workbookViewId="0">
      <pane xSplit="3" ySplit="8" topLeftCell="D9" activePane="bottomRight" state="frozen"/>
      <selection pane="topRight"/>
      <selection pane="bottomLeft"/>
      <selection pane="bottomRight" activeCell="H9" sqref="H9"/>
    </sheetView>
  </sheetViews>
  <sheetFormatPr defaultColWidth="9.140625" defaultRowHeight="18.75" customHeight="1" x14ac:dyDescent="0.3"/>
  <cols>
    <col min="1" max="1" width="6.42578125" style="62" customWidth="1"/>
    <col min="2" max="2" width="45.42578125" style="62" customWidth="1"/>
    <col min="3" max="3" width="10.85546875" style="62" customWidth="1"/>
    <col min="4" max="4" width="12.28515625" style="62" customWidth="1"/>
    <col min="5" max="7" width="12.28515625" style="24" customWidth="1"/>
    <col min="8" max="10" width="12.5703125" style="24" customWidth="1"/>
    <col min="11" max="11" width="11.28515625" style="24" customWidth="1"/>
    <col min="12" max="32" width="11.28515625" style="24" hidden="1" customWidth="1"/>
    <col min="33" max="42" width="10.28515625" style="62" customWidth="1"/>
  </cols>
  <sheetData>
    <row r="1" spans="1:32" ht="18.75" customHeight="1" x14ac:dyDescent="0.3">
      <c r="A1" s="587" t="s">
        <v>458</v>
      </c>
      <c r="B1" s="587"/>
      <c r="C1" s="67"/>
      <c r="D1" s="67"/>
    </row>
    <row r="2" spans="1:32" ht="29.25" customHeight="1" x14ac:dyDescent="0.3">
      <c r="A2" s="518" t="s">
        <v>459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</row>
    <row r="3" spans="1:32" ht="30.75" customHeight="1" x14ac:dyDescent="0.3">
      <c r="A3" s="519" t="s">
        <v>748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</row>
    <row r="4" spans="1:32" ht="24.75" customHeight="1" x14ac:dyDescent="0.3">
      <c r="A4" s="588"/>
      <c r="B4" s="588"/>
      <c r="C4" s="588"/>
      <c r="D4" s="67"/>
    </row>
    <row r="5" spans="1:32" ht="36" customHeight="1" x14ac:dyDescent="0.3">
      <c r="A5" s="589" t="s">
        <v>53</v>
      </c>
      <c r="B5" s="589" t="s">
        <v>4</v>
      </c>
      <c r="C5" s="590" t="s">
        <v>54</v>
      </c>
      <c r="D5" s="584" t="s">
        <v>55</v>
      </c>
      <c r="E5" s="535" t="s">
        <v>7</v>
      </c>
      <c r="F5" s="536"/>
      <c r="G5" s="583"/>
      <c r="H5" s="537" t="s">
        <v>8</v>
      </c>
      <c r="I5" s="537"/>
      <c r="J5" s="537"/>
      <c r="K5" s="546" t="s">
        <v>56</v>
      </c>
      <c r="L5" s="546" t="s">
        <v>460</v>
      </c>
      <c r="M5" s="546"/>
      <c r="N5" s="546"/>
      <c r="O5" s="546"/>
      <c r="P5" s="546"/>
      <c r="Q5" s="546"/>
      <c r="R5" s="546"/>
      <c r="S5" s="546"/>
      <c r="T5" s="546"/>
      <c r="U5" s="546"/>
      <c r="V5" s="546"/>
      <c r="W5" s="546"/>
      <c r="X5" s="546"/>
      <c r="Y5" s="546"/>
      <c r="Z5" s="546"/>
      <c r="AA5" s="546"/>
      <c r="AB5" s="546"/>
      <c r="AC5" s="546"/>
      <c r="AD5" s="546"/>
      <c r="AE5" s="546"/>
      <c r="AF5" s="546"/>
    </row>
    <row r="6" spans="1:32" ht="37.5" customHeight="1" x14ac:dyDescent="0.3">
      <c r="A6" s="589"/>
      <c r="B6" s="589"/>
      <c r="C6" s="590"/>
      <c r="D6" s="585"/>
      <c r="E6" s="538" t="s">
        <v>10</v>
      </c>
      <c r="F6" s="538" t="s">
        <v>11</v>
      </c>
      <c r="G6" s="538" t="s">
        <v>12</v>
      </c>
      <c r="H6" s="538" t="s">
        <v>13</v>
      </c>
      <c r="I6" s="538" t="s">
        <v>14</v>
      </c>
      <c r="J6" s="538" t="s">
        <v>15</v>
      </c>
      <c r="K6" s="546"/>
      <c r="L6" s="546" t="s">
        <v>59</v>
      </c>
      <c r="M6" s="546"/>
      <c r="N6" s="546"/>
      <c r="O6" s="546" t="s">
        <v>60</v>
      </c>
      <c r="P6" s="546"/>
      <c r="Q6" s="546"/>
      <c r="R6" s="546" t="s">
        <v>61</v>
      </c>
      <c r="S6" s="546"/>
      <c r="T6" s="546"/>
      <c r="U6" s="546" t="s">
        <v>62</v>
      </c>
      <c r="V6" s="546"/>
      <c r="W6" s="546"/>
      <c r="X6" s="546" t="s">
        <v>63</v>
      </c>
      <c r="Y6" s="546"/>
      <c r="Z6" s="546"/>
      <c r="AA6" s="546" t="s">
        <v>64</v>
      </c>
      <c r="AB6" s="546"/>
      <c r="AC6" s="546"/>
      <c r="AD6" s="546" t="s">
        <v>461</v>
      </c>
      <c r="AE6" s="546"/>
      <c r="AF6" s="546"/>
    </row>
    <row r="7" spans="1:32" ht="117.75" customHeight="1" x14ac:dyDescent="0.3">
      <c r="A7" s="589"/>
      <c r="B7" s="589"/>
      <c r="C7" s="590"/>
      <c r="D7" s="585"/>
      <c r="E7" s="539"/>
      <c r="F7" s="539"/>
      <c r="G7" s="539"/>
      <c r="H7" s="539"/>
      <c r="I7" s="539"/>
      <c r="J7" s="539"/>
      <c r="K7" s="546"/>
      <c r="L7" s="93" t="s">
        <v>10</v>
      </c>
      <c r="M7" s="93" t="s">
        <v>11</v>
      </c>
      <c r="N7" s="93" t="s">
        <v>12</v>
      </c>
      <c r="O7" s="93" t="s">
        <v>10</v>
      </c>
      <c r="P7" s="93" t="s">
        <v>11</v>
      </c>
      <c r="Q7" s="93" t="s">
        <v>12</v>
      </c>
      <c r="R7" s="93" t="s">
        <v>10</v>
      </c>
      <c r="S7" s="93" t="s">
        <v>11</v>
      </c>
      <c r="T7" s="93" t="s">
        <v>12</v>
      </c>
      <c r="U7" s="93" t="s">
        <v>10</v>
      </c>
      <c r="V7" s="93" t="s">
        <v>11</v>
      </c>
      <c r="W7" s="93" t="s">
        <v>12</v>
      </c>
      <c r="X7" s="93" t="s">
        <v>10</v>
      </c>
      <c r="Y7" s="93" t="s">
        <v>11</v>
      </c>
      <c r="Z7" s="93" t="s">
        <v>12</v>
      </c>
      <c r="AA7" s="93" t="s">
        <v>10</v>
      </c>
      <c r="AB7" s="93" t="s">
        <v>11</v>
      </c>
      <c r="AC7" s="93" t="s">
        <v>12</v>
      </c>
      <c r="AD7" s="93" t="s">
        <v>10</v>
      </c>
      <c r="AE7" s="93" t="s">
        <v>11</v>
      </c>
      <c r="AF7" s="93" t="s">
        <v>12</v>
      </c>
    </row>
    <row r="8" spans="1:32" s="66" customFormat="1" ht="34.5" customHeight="1" x14ac:dyDescent="0.3">
      <c r="A8" s="68" t="s">
        <v>16</v>
      </c>
      <c r="B8" s="71" t="s">
        <v>462</v>
      </c>
      <c r="C8" s="68"/>
      <c r="D8" s="68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</row>
    <row r="9" spans="1:32" s="72" customFormat="1" ht="34.5" customHeight="1" x14ac:dyDescent="0.25">
      <c r="A9" s="14">
        <v>1</v>
      </c>
      <c r="B9" s="12" t="s">
        <v>463</v>
      </c>
      <c r="C9" s="14" t="s">
        <v>464</v>
      </c>
      <c r="D9" s="25">
        <v>30</v>
      </c>
      <c r="E9" s="25">
        <v>30</v>
      </c>
      <c r="F9" s="25">
        <v>30</v>
      </c>
      <c r="G9" s="25">
        <v>30</v>
      </c>
      <c r="H9" s="25">
        <f>F9/D9%</f>
        <v>100</v>
      </c>
      <c r="I9" s="25">
        <f>F9/E9%</f>
        <v>100</v>
      </c>
      <c r="J9" s="25">
        <f>G9/E9%</f>
        <v>100</v>
      </c>
      <c r="K9" s="25"/>
      <c r="L9" s="17"/>
      <c r="M9" s="17"/>
      <c r="N9" s="17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2" ht="34.5" customHeight="1" x14ac:dyDescent="0.3">
      <c r="A10" s="14"/>
      <c r="B10" s="63" t="s">
        <v>465</v>
      </c>
      <c r="C10" s="14" t="s">
        <v>464</v>
      </c>
      <c r="D10" s="25">
        <v>30</v>
      </c>
      <c r="E10" s="18">
        <v>30</v>
      </c>
      <c r="F10" s="18">
        <v>30</v>
      </c>
      <c r="G10" s="18">
        <v>30</v>
      </c>
      <c r="H10" s="25">
        <f t="shared" ref="H10:H13" si="0">F10/D10%</f>
        <v>100</v>
      </c>
      <c r="I10" s="25">
        <f t="shared" ref="I10:I13" si="1">F10/E10%</f>
        <v>100</v>
      </c>
      <c r="J10" s="25">
        <f t="shared" ref="J10:J13" si="2">G10/E10%</f>
        <v>100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ht="34.5" customHeight="1" x14ac:dyDescent="0.3">
      <c r="A11" s="14">
        <v>2</v>
      </c>
      <c r="B11" s="63" t="s">
        <v>466</v>
      </c>
      <c r="C11" s="14" t="s">
        <v>464</v>
      </c>
      <c r="D11" s="25">
        <v>30</v>
      </c>
      <c r="E11" s="191">
        <v>6.2757567516683004</v>
      </c>
      <c r="F11" s="191">
        <v>6.2762819305843216</v>
      </c>
      <c r="G11" s="191">
        <v>6.2762819305843216</v>
      </c>
      <c r="H11" s="124">
        <f t="shared" si="0"/>
        <v>20.920939768614407</v>
      </c>
      <c r="I11" s="124">
        <f t="shared" si="1"/>
        <v>100.00836837590752</v>
      </c>
      <c r="J11" s="124">
        <f t="shared" si="2"/>
        <v>100.00836837590752</v>
      </c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</row>
    <row r="12" spans="1:32" ht="34.5" customHeight="1" x14ac:dyDescent="0.3">
      <c r="A12" s="14">
        <v>3</v>
      </c>
      <c r="B12" s="63" t="s">
        <v>467</v>
      </c>
      <c r="C12" s="14" t="s">
        <v>468</v>
      </c>
      <c r="D12" s="25">
        <v>7</v>
      </c>
      <c r="E12" s="18">
        <v>7</v>
      </c>
      <c r="F12" s="18">
        <v>7</v>
      </c>
      <c r="G12" s="18">
        <v>7</v>
      </c>
      <c r="H12" s="25">
        <f t="shared" si="0"/>
        <v>99.999999999999986</v>
      </c>
      <c r="I12" s="25">
        <f t="shared" si="1"/>
        <v>99.999999999999986</v>
      </c>
      <c r="J12" s="25">
        <f t="shared" si="2"/>
        <v>99.999999999999986</v>
      </c>
      <c r="K12" s="18"/>
      <c r="L12" s="18">
        <v>1</v>
      </c>
      <c r="M12" s="18"/>
      <c r="N12" s="18"/>
      <c r="O12" s="18">
        <v>1</v>
      </c>
      <c r="P12" s="18"/>
      <c r="Q12" s="18"/>
      <c r="R12" s="18">
        <v>1</v>
      </c>
      <c r="S12" s="18"/>
      <c r="T12" s="18"/>
      <c r="U12" s="18">
        <v>1</v>
      </c>
      <c r="V12" s="18"/>
      <c r="W12" s="18"/>
      <c r="X12" s="18">
        <v>1</v>
      </c>
      <c r="Y12" s="18"/>
      <c r="Z12" s="18"/>
      <c r="AA12" s="18">
        <v>1</v>
      </c>
      <c r="AB12" s="18"/>
      <c r="AC12" s="18"/>
      <c r="AD12" s="18">
        <v>1</v>
      </c>
      <c r="AE12" s="18"/>
      <c r="AF12" s="18"/>
    </row>
    <row r="13" spans="1:32" ht="34.5" customHeight="1" x14ac:dyDescent="0.3">
      <c r="A13" s="14">
        <v>4</v>
      </c>
      <c r="B13" s="63" t="s">
        <v>469</v>
      </c>
      <c r="C13" s="14" t="s">
        <v>470</v>
      </c>
      <c r="D13" s="25">
        <v>7</v>
      </c>
      <c r="E13" s="18">
        <v>7</v>
      </c>
      <c r="F13" s="18">
        <v>7</v>
      </c>
      <c r="G13" s="18">
        <v>7</v>
      </c>
      <c r="H13" s="25">
        <f t="shared" si="0"/>
        <v>99.999999999999986</v>
      </c>
      <c r="I13" s="25">
        <f t="shared" si="1"/>
        <v>99.999999999999986</v>
      </c>
      <c r="J13" s="25">
        <f t="shared" si="2"/>
        <v>99.999999999999986</v>
      </c>
      <c r="K13" s="18"/>
      <c r="L13" s="18">
        <v>1</v>
      </c>
      <c r="M13" s="18"/>
      <c r="N13" s="18"/>
      <c r="O13" s="18">
        <v>1</v>
      </c>
      <c r="P13" s="18"/>
      <c r="Q13" s="18"/>
      <c r="R13" s="18">
        <v>1</v>
      </c>
      <c r="S13" s="18"/>
      <c r="T13" s="18"/>
      <c r="U13" s="18">
        <v>1</v>
      </c>
      <c r="V13" s="18"/>
      <c r="W13" s="18"/>
      <c r="X13" s="18">
        <v>1</v>
      </c>
      <c r="Y13" s="18"/>
      <c r="Z13" s="18"/>
      <c r="AA13" s="18">
        <v>1</v>
      </c>
      <c r="AB13" s="18"/>
      <c r="AC13" s="18"/>
      <c r="AD13" s="18">
        <v>1</v>
      </c>
      <c r="AE13" s="18"/>
      <c r="AF13" s="18"/>
    </row>
    <row r="14" spans="1:32" ht="34.5" customHeight="1" x14ac:dyDescent="0.3">
      <c r="A14" s="14">
        <v>5</v>
      </c>
      <c r="B14" s="63" t="s">
        <v>471</v>
      </c>
      <c r="C14" s="14" t="s">
        <v>472</v>
      </c>
      <c r="D14" s="25">
        <v>28</v>
      </c>
      <c r="E14" s="18">
        <v>28</v>
      </c>
      <c r="F14" s="18">
        <v>28</v>
      </c>
      <c r="G14" s="18">
        <v>28</v>
      </c>
      <c r="H14" s="25">
        <f t="shared" ref="H14:H15" si="3">F14/D14%</f>
        <v>99.999999999999986</v>
      </c>
      <c r="I14" s="25">
        <f t="shared" ref="I14:I15" si="4">F14/E14%</f>
        <v>99.999999999999986</v>
      </c>
      <c r="J14" s="25">
        <f t="shared" ref="J14:J15" si="5">G14/E14%</f>
        <v>99.999999999999986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 ht="34.5" customHeight="1" x14ac:dyDescent="0.3">
      <c r="A15" s="14">
        <v>6</v>
      </c>
      <c r="B15" s="63" t="s">
        <v>473</v>
      </c>
      <c r="C15" s="14" t="s">
        <v>53</v>
      </c>
      <c r="D15" s="25">
        <v>1</v>
      </c>
      <c r="E15" s="18">
        <v>1</v>
      </c>
      <c r="F15" s="18">
        <v>1</v>
      </c>
      <c r="G15" s="18">
        <v>1</v>
      </c>
      <c r="H15" s="25">
        <f t="shared" si="3"/>
        <v>100</v>
      </c>
      <c r="I15" s="25">
        <f t="shared" si="4"/>
        <v>100</v>
      </c>
      <c r="J15" s="25">
        <f t="shared" si="5"/>
        <v>100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ht="53.25" customHeight="1" x14ac:dyDescent="0.3">
      <c r="A16" s="14">
        <v>7</v>
      </c>
      <c r="B16" s="65" t="s">
        <v>474</v>
      </c>
      <c r="C16" s="11" t="s">
        <v>350</v>
      </c>
      <c r="D16" s="25">
        <v>7</v>
      </c>
      <c r="E16" s="18">
        <v>7</v>
      </c>
      <c r="F16" s="18">
        <v>7</v>
      </c>
      <c r="G16" s="18">
        <v>7</v>
      </c>
      <c r="H16" s="25">
        <f t="shared" ref="H16:H18" si="6">F16/D16%</f>
        <v>99.999999999999986</v>
      </c>
      <c r="I16" s="25">
        <f t="shared" ref="I16:I18" si="7">F16/E16%</f>
        <v>99.999999999999986</v>
      </c>
      <c r="J16" s="25">
        <f t="shared" ref="J16:J18" si="8">G16/E16%</f>
        <v>99.999999999999986</v>
      </c>
      <c r="K16" s="18"/>
      <c r="L16" s="18">
        <v>1</v>
      </c>
      <c r="M16" s="18"/>
      <c r="N16" s="18"/>
      <c r="O16" s="18">
        <v>1</v>
      </c>
      <c r="P16" s="18"/>
      <c r="Q16" s="18"/>
      <c r="R16" s="18">
        <v>1</v>
      </c>
      <c r="S16" s="18"/>
      <c r="T16" s="18"/>
      <c r="U16" s="18">
        <v>1</v>
      </c>
      <c r="V16" s="18"/>
      <c r="W16" s="18"/>
      <c r="X16" s="18">
        <v>1</v>
      </c>
      <c r="Y16" s="18"/>
      <c r="Z16" s="18"/>
      <c r="AA16" s="18">
        <v>1</v>
      </c>
      <c r="AB16" s="18"/>
      <c r="AC16" s="18"/>
      <c r="AD16" s="18">
        <v>1</v>
      </c>
      <c r="AE16" s="18"/>
      <c r="AF16" s="18"/>
    </row>
    <row r="17" spans="1:32" ht="53.25" customHeight="1" x14ac:dyDescent="0.3">
      <c r="A17" s="14"/>
      <c r="B17" s="65" t="s">
        <v>475</v>
      </c>
      <c r="C17" s="14" t="s">
        <v>27</v>
      </c>
      <c r="D17" s="25">
        <v>100</v>
      </c>
      <c r="E17" s="18">
        <v>100</v>
      </c>
      <c r="F17" s="18">
        <v>100</v>
      </c>
      <c r="G17" s="18">
        <v>100</v>
      </c>
      <c r="H17" s="25">
        <f t="shared" si="6"/>
        <v>100</v>
      </c>
      <c r="I17" s="25">
        <f t="shared" si="7"/>
        <v>100</v>
      </c>
      <c r="J17" s="25">
        <f t="shared" si="8"/>
        <v>100</v>
      </c>
      <c r="K17" s="18"/>
      <c r="L17" s="18">
        <v>100</v>
      </c>
      <c r="M17" s="18"/>
      <c r="N17" s="18"/>
      <c r="O17" s="18">
        <v>100</v>
      </c>
      <c r="P17" s="18"/>
      <c r="Q17" s="18"/>
      <c r="R17" s="18">
        <v>100</v>
      </c>
      <c r="S17" s="18"/>
      <c r="T17" s="18"/>
      <c r="U17" s="18">
        <v>100</v>
      </c>
      <c r="V17" s="18"/>
      <c r="W17" s="18"/>
      <c r="X17" s="18">
        <v>100</v>
      </c>
      <c r="Y17" s="18"/>
      <c r="Z17" s="18"/>
      <c r="AA17" s="18">
        <v>100</v>
      </c>
      <c r="AB17" s="18"/>
      <c r="AC17" s="18"/>
      <c r="AD17" s="18">
        <v>100</v>
      </c>
      <c r="AE17" s="18"/>
      <c r="AF17" s="18"/>
    </row>
    <row r="18" spans="1:32" ht="36" customHeight="1" x14ac:dyDescent="0.3">
      <c r="A18" s="14">
        <v>8</v>
      </c>
      <c r="B18" s="63" t="s">
        <v>476</v>
      </c>
      <c r="C18" s="14" t="s">
        <v>477</v>
      </c>
      <c r="D18" s="25">
        <v>1</v>
      </c>
      <c r="E18" s="18">
        <v>1</v>
      </c>
      <c r="F18" s="18">
        <v>1</v>
      </c>
      <c r="G18" s="18">
        <v>1</v>
      </c>
      <c r="H18" s="25">
        <f t="shared" si="6"/>
        <v>100</v>
      </c>
      <c r="I18" s="25">
        <f t="shared" si="7"/>
        <v>100</v>
      </c>
      <c r="J18" s="25">
        <f t="shared" si="8"/>
        <v>100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s="66" customFormat="1" ht="38.25" customHeight="1" x14ac:dyDescent="0.3">
      <c r="A19" s="13" t="s">
        <v>24</v>
      </c>
      <c r="B19" s="70" t="s">
        <v>478</v>
      </c>
      <c r="C19" s="13"/>
      <c r="D19" s="2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ht="46.5" customHeight="1" x14ac:dyDescent="0.3">
      <c r="A20" s="14">
        <v>1</v>
      </c>
      <c r="B20" s="65" t="s">
        <v>479</v>
      </c>
      <c r="C20" s="17" t="s">
        <v>29</v>
      </c>
      <c r="D20" s="90">
        <v>10.593220338983</v>
      </c>
      <c r="E20" s="90">
        <v>5.41</v>
      </c>
      <c r="F20" s="90">
        <v>2.2999999999999998</v>
      </c>
      <c r="G20" s="90">
        <v>5.41</v>
      </c>
      <c r="H20" s="124">
        <f t="shared" ref="H20:H24" si="9">F20/D20%</f>
        <v>21.712000000000103</v>
      </c>
      <c r="I20" s="124">
        <f t="shared" ref="I20:I24" si="10">F20/E20%</f>
        <v>42.513863216266166</v>
      </c>
      <c r="J20" s="124">
        <f t="shared" ref="J20:J24" si="11">G20/E20%</f>
        <v>100</v>
      </c>
      <c r="K20" s="90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2" s="72" customFormat="1" ht="46.5" customHeight="1" x14ac:dyDescent="0.25">
      <c r="A21" s="14">
        <v>2</v>
      </c>
      <c r="B21" s="65" t="s">
        <v>480</v>
      </c>
      <c r="C21" s="17" t="s">
        <v>29</v>
      </c>
      <c r="D21" s="90">
        <v>12.71186440678</v>
      </c>
      <c r="E21" s="18">
        <v>9.4600000000000009</v>
      </c>
      <c r="F21" s="18">
        <v>6.9</v>
      </c>
      <c r="G21" s="18">
        <v>9.4600000000000009</v>
      </c>
      <c r="H21" s="124">
        <f t="shared" si="9"/>
        <v>54.279999999998559</v>
      </c>
      <c r="I21" s="124">
        <f t="shared" si="10"/>
        <v>72.938689217758991</v>
      </c>
      <c r="J21" s="124">
        <f t="shared" si="11"/>
        <v>100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2" ht="61.5" customHeight="1" x14ac:dyDescent="0.3">
      <c r="A22" s="14">
        <v>3</v>
      </c>
      <c r="B22" s="65" t="s">
        <v>30</v>
      </c>
      <c r="C22" s="17" t="s">
        <v>27</v>
      </c>
      <c r="D22" s="124">
        <v>9.68</v>
      </c>
      <c r="E22" s="18">
        <v>9.1999999999999993</v>
      </c>
      <c r="F22" s="18">
        <v>9.16</v>
      </c>
      <c r="G22" s="18">
        <v>9.16</v>
      </c>
      <c r="H22" s="124">
        <f>D22/F22%</f>
        <v>105.6768558951965</v>
      </c>
      <c r="I22" s="124">
        <f>E22/F22%</f>
        <v>100.43668122270742</v>
      </c>
      <c r="J22" s="124">
        <f>E22/G22%</f>
        <v>100.43668122270742</v>
      </c>
      <c r="K22" s="18"/>
      <c r="L22" s="18">
        <v>8.68</v>
      </c>
      <c r="M22" s="18"/>
      <c r="N22" s="18"/>
      <c r="O22" s="18">
        <v>8.68</v>
      </c>
      <c r="P22" s="18"/>
      <c r="Q22" s="18"/>
      <c r="R22" s="18">
        <v>8.83</v>
      </c>
      <c r="S22" s="18"/>
      <c r="T22" s="18"/>
      <c r="U22" s="18">
        <v>9.52</v>
      </c>
      <c r="V22" s="18"/>
      <c r="W22" s="18"/>
      <c r="X22" s="18">
        <v>9.2100000000000009</v>
      </c>
      <c r="Y22" s="18"/>
      <c r="Z22" s="18"/>
      <c r="AA22" s="18">
        <v>9.6199999999999992</v>
      </c>
      <c r="AB22" s="18"/>
      <c r="AC22" s="18"/>
      <c r="AD22" s="18">
        <v>11.11</v>
      </c>
      <c r="AE22" s="18"/>
      <c r="AF22" s="18"/>
    </row>
    <row r="23" spans="1:32" ht="56.25" customHeight="1" x14ac:dyDescent="0.3">
      <c r="A23" s="14">
        <v>4</v>
      </c>
      <c r="B23" s="65" t="s">
        <v>481</v>
      </c>
      <c r="C23" s="17" t="s">
        <v>27</v>
      </c>
      <c r="D23" s="90">
        <v>43.344334433443002</v>
      </c>
      <c r="E23" s="191" t="s">
        <v>482</v>
      </c>
      <c r="F23" s="191">
        <v>72.3</v>
      </c>
      <c r="G23" s="191">
        <v>97.1</v>
      </c>
      <c r="H23" s="124">
        <f t="shared" si="9"/>
        <v>166.80380710660029</v>
      </c>
      <c r="I23" s="124">
        <f t="shared" si="10"/>
        <v>74.459320288362505</v>
      </c>
      <c r="J23" s="124">
        <f t="shared" si="11"/>
        <v>100</v>
      </c>
      <c r="K23" s="191"/>
      <c r="L23" s="18">
        <v>97</v>
      </c>
      <c r="M23" s="18"/>
      <c r="N23" s="18"/>
      <c r="O23" s="18">
        <v>96.9</v>
      </c>
      <c r="P23" s="18"/>
      <c r="Q23" s="18"/>
      <c r="R23" s="18">
        <v>97.3</v>
      </c>
      <c r="S23" s="18"/>
      <c r="T23" s="18"/>
      <c r="U23" s="18">
        <v>97.5</v>
      </c>
      <c r="V23" s="18"/>
      <c r="W23" s="18"/>
      <c r="X23" s="18">
        <v>97.1</v>
      </c>
      <c r="Y23" s="18"/>
      <c r="Z23" s="18"/>
      <c r="AA23" s="18">
        <v>97.3</v>
      </c>
      <c r="AB23" s="18"/>
      <c r="AC23" s="18"/>
      <c r="AD23" s="18">
        <v>96.8</v>
      </c>
      <c r="AE23" s="18"/>
      <c r="AF23" s="18"/>
    </row>
    <row r="24" spans="1:32" ht="56.25" customHeight="1" x14ac:dyDescent="0.3">
      <c r="A24" s="14">
        <v>5</v>
      </c>
      <c r="B24" s="65" t="s">
        <v>483</v>
      </c>
      <c r="C24" s="17" t="s">
        <v>27</v>
      </c>
      <c r="D24" s="25">
        <v>98.2</v>
      </c>
      <c r="E24" s="90">
        <v>98.5</v>
      </c>
      <c r="F24" s="90">
        <v>76.5</v>
      </c>
      <c r="G24" s="90">
        <v>98.5</v>
      </c>
      <c r="H24" s="124">
        <f t="shared" si="9"/>
        <v>77.902240325865577</v>
      </c>
      <c r="I24" s="124">
        <f t="shared" si="10"/>
        <v>77.664974619289339</v>
      </c>
      <c r="J24" s="124">
        <f t="shared" si="11"/>
        <v>100</v>
      </c>
      <c r="K24" s="90"/>
      <c r="L24" s="18">
        <v>98</v>
      </c>
      <c r="M24" s="18"/>
      <c r="N24" s="18"/>
      <c r="O24" s="18">
        <v>98.8</v>
      </c>
      <c r="P24" s="18"/>
      <c r="Q24" s="18"/>
      <c r="R24" s="18">
        <v>98.4</v>
      </c>
      <c r="S24" s="18"/>
      <c r="T24" s="18"/>
      <c r="U24" s="18">
        <v>98.7</v>
      </c>
      <c r="V24" s="18"/>
      <c r="W24" s="18"/>
      <c r="X24" s="18">
        <v>97.1</v>
      </c>
      <c r="Y24" s="18"/>
      <c r="Z24" s="18"/>
      <c r="AA24" s="18">
        <v>98.6</v>
      </c>
      <c r="AB24" s="18"/>
      <c r="AC24" s="18"/>
      <c r="AD24" s="18">
        <v>98.9</v>
      </c>
      <c r="AE24" s="18"/>
      <c r="AF24" s="18"/>
    </row>
    <row r="25" spans="1:32" ht="57.75" customHeight="1" x14ac:dyDescent="0.3">
      <c r="A25" s="14">
        <v>6</v>
      </c>
      <c r="B25" s="65" t="s">
        <v>484</v>
      </c>
      <c r="C25" s="17" t="s">
        <v>27</v>
      </c>
      <c r="D25" s="25">
        <v>98.8</v>
      </c>
      <c r="E25" s="90">
        <v>97.1</v>
      </c>
      <c r="F25" s="90">
        <v>97.1</v>
      </c>
      <c r="G25" s="90">
        <v>97.1</v>
      </c>
      <c r="H25" s="124">
        <f t="shared" ref="H25:H26" si="12">F25/D25%</f>
        <v>98.279352226720647</v>
      </c>
      <c r="I25" s="124">
        <f t="shared" ref="I25:I26" si="13">F25/E25%</f>
        <v>100</v>
      </c>
      <c r="J25" s="124">
        <f t="shared" ref="J25:J26" si="14">G25/E25%</f>
        <v>100</v>
      </c>
      <c r="K25" s="90"/>
      <c r="L25" s="18">
        <v>97.2</v>
      </c>
      <c r="M25" s="18"/>
      <c r="N25" s="18"/>
      <c r="O25" s="18">
        <v>97.3</v>
      </c>
      <c r="P25" s="18"/>
      <c r="Q25" s="18"/>
      <c r="R25" s="18">
        <v>97.2</v>
      </c>
      <c r="S25" s="18"/>
      <c r="T25" s="18"/>
      <c r="U25" s="18">
        <v>96.8</v>
      </c>
      <c r="V25" s="18"/>
      <c r="W25" s="18"/>
      <c r="X25" s="18">
        <v>97.7</v>
      </c>
      <c r="Y25" s="18"/>
      <c r="Z25" s="18"/>
      <c r="AA25" s="18">
        <v>96.9</v>
      </c>
      <c r="AB25" s="18"/>
      <c r="AC25" s="18"/>
      <c r="AD25" s="18">
        <v>96.7</v>
      </c>
      <c r="AE25" s="18"/>
      <c r="AF25" s="18"/>
    </row>
    <row r="26" spans="1:32" ht="42" customHeight="1" x14ac:dyDescent="0.3">
      <c r="A26" s="14">
        <v>7</v>
      </c>
      <c r="B26" s="63" t="s">
        <v>485</v>
      </c>
      <c r="C26" s="14" t="s">
        <v>27</v>
      </c>
      <c r="D26" s="25">
        <v>100</v>
      </c>
      <c r="E26" s="90">
        <v>99.1</v>
      </c>
      <c r="F26" s="90">
        <v>100</v>
      </c>
      <c r="G26" s="90">
        <v>100</v>
      </c>
      <c r="H26" s="124">
        <f t="shared" si="12"/>
        <v>100</v>
      </c>
      <c r="I26" s="124">
        <f t="shared" si="13"/>
        <v>100.90817356205852</v>
      </c>
      <c r="J26" s="124">
        <f t="shared" si="14"/>
        <v>100.90817356205852</v>
      </c>
      <c r="K26" s="90"/>
      <c r="L26" s="18">
        <v>100</v>
      </c>
      <c r="M26" s="18"/>
      <c r="N26" s="18"/>
      <c r="O26" s="18">
        <v>100</v>
      </c>
      <c r="P26" s="18"/>
      <c r="Q26" s="18"/>
      <c r="R26" s="18">
        <v>100</v>
      </c>
      <c r="S26" s="18"/>
      <c r="T26" s="18"/>
      <c r="U26" s="18">
        <v>100</v>
      </c>
      <c r="V26" s="18"/>
      <c r="W26" s="18"/>
      <c r="X26" s="18">
        <v>100</v>
      </c>
      <c r="Y26" s="18"/>
      <c r="Z26" s="18"/>
      <c r="AA26" s="18">
        <v>98</v>
      </c>
      <c r="AB26" s="18"/>
      <c r="AC26" s="18"/>
      <c r="AD26" s="18">
        <v>96</v>
      </c>
      <c r="AE26" s="18"/>
      <c r="AF26" s="18"/>
    </row>
    <row r="27" spans="1:32" ht="42" customHeight="1" x14ac:dyDescent="0.3">
      <c r="A27" s="14">
        <v>8</v>
      </c>
      <c r="B27" s="63" t="s">
        <v>486</v>
      </c>
      <c r="C27" s="14"/>
      <c r="D27" s="25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2" ht="36.75" customHeight="1" x14ac:dyDescent="0.3">
      <c r="A28" s="14"/>
      <c r="B28" s="63" t="s">
        <v>487</v>
      </c>
      <c r="C28" s="14" t="s">
        <v>488</v>
      </c>
      <c r="D28" s="205">
        <v>6.3774154461002004</v>
      </c>
      <c r="E28" s="90">
        <v>16.7</v>
      </c>
      <c r="F28" s="90">
        <v>18.828845791752965</v>
      </c>
      <c r="G28" s="90">
        <v>18.8</v>
      </c>
      <c r="H28" s="124">
        <f t="shared" ref="H28:H32" si="15">F28/D28%</f>
        <v>295.24257829661758</v>
      </c>
      <c r="I28" s="124">
        <f t="shared" ref="I28:I32" si="16">F28/E28%</f>
        <v>112.74757959133512</v>
      </c>
      <c r="J28" s="124">
        <f t="shared" ref="J28:J32" si="17">G28/E28%</f>
        <v>112.57485029940122</v>
      </c>
      <c r="K28" s="90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s="72" customFormat="1" ht="36.75" customHeight="1" x14ac:dyDescent="0.25">
      <c r="A29" s="14"/>
      <c r="B29" s="63" t="s">
        <v>489</v>
      </c>
      <c r="C29" s="14" t="s">
        <v>27</v>
      </c>
      <c r="D29" s="205">
        <v>0.27422886418231002</v>
      </c>
      <c r="E29" s="18">
        <v>0.31</v>
      </c>
      <c r="F29" s="191">
        <v>0.29080106278374029</v>
      </c>
      <c r="G29" s="18">
        <v>0.28999999999999998</v>
      </c>
      <c r="H29" s="124">
        <f t="shared" si="15"/>
        <v>106.04319995666573</v>
      </c>
      <c r="I29" s="124">
        <f t="shared" si="16"/>
        <v>93.806794446367846</v>
      </c>
      <c r="J29" s="124">
        <f t="shared" si="17"/>
        <v>93.548387096774192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32" s="72" customFormat="1" ht="51.75" customHeight="1" x14ac:dyDescent="0.25">
      <c r="A30" s="14">
        <v>10</v>
      </c>
      <c r="B30" s="63" t="s">
        <v>490</v>
      </c>
      <c r="C30" s="14" t="s">
        <v>27</v>
      </c>
      <c r="D30" s="25">
        <v>93.9</v>
      </c>
      <c r="E30" s="90">
        <v>97.1</v>
      </c>
      <c r="F30" s="90">
        <v>97</v>
      </c>
      <c r="G30" s="90">
        <v>97.1</v>
      </c>
      <c r="H30" s="124">
        <f t="shared" si="15"/>
        <v>103.30138445154419</v>
      </c>
      <c r="I30" s="124">
        <f t="shared" si="16"/>
        <v>99.897013388259523</v>
      </c>
      <c r="J30" s="124">
        <f t="shared" si="17"/>
        <v>100</v>
      </c>
      <c r="K30" s="90"/>
      <c r="L30" s="18">
        <v>97.1</v>
      </c>
      <c r="M30" s="18"/>
      <c r="N30" s="18"/>
      <c r="O30" s="18">
        <v>97.1</v>
      </c>
      <c r="P30" s="18"/>
      <c r="Q30" s="18"/>
      <c r="R30" s="18">
        <v>97.1</v>
      </c>
      <c r="S30" s="18"/>
      <c r="T30" s="18"/>
      <c r="U30" s="18">
        <v>96.15</v>
      </c>
      <c r="V30" s="18"/>
      <c r="W30" s="18"/>
      <c r="X30" s="18">
        <v>96.5</v>
      </c>
      <c r="Y30" s="18"/>
      <c r="Z30" s="18"/>
      <c r="AA30" s="18">
        <v>96.15</v>
      </c>
      <c r="AB30" s="18"/>
      <c r="AC30" s="18"/>
      <c r="AD30" s="18">
        <v>99.5</v>
      </c>
      <c r="AE30" s="18"/>
      <c r="AF30" s="18"/>
    </row>
    <row r="31" spans="1:32" s="72" customFormat="1" ht="52.5" hidden="1" customHeight="1" x14ac:dyDescent="0.25">
      <c r="A31" s="14">
        <v>11</v>
      </c>
      <c r="B31" s="65" t="s">
        <v>491</v>
      </c>
      <c r="C31" s="14" t="s">
        <v>35</v>
      </c>
      <c r="D31" s="25">
        <v>43955</v>
      </c>
      <c r="E31" s="21">
        <v>46207.68</v>
      </c>
      <c r="F31" s="21"/>
      <c r="G31" s="21"/>
      <c r="H31" s="124">
        <f t="shared" si="15"/>
        <v>0</v>
      </c>
      <c r="I31" s="124">
        <f t="shared" si="16"/>
        <v>0</v>
      </c>
      <c r="J31" s="124">
        <f t="shared" si="17"/>
        <v>0</v>
      </c>
      <c r="K31" s="21"/>
      <c r="L31" s="18">
        <v>0</v>
      </c>
      <c r="M31" s="18"/>
      <c r="N31" s="18"/>
      <c r="O31" s="18">
        <v>0</v>
      </c>
      <c r="P31" s="18"/>
      <c r="Q31" s="18"/>
      <c r="R31" s="18">
        <v>0</v>
      </c>
      <c r="S31" s="18"/>
      <c r="T31" s="18"/>
      <c r="U31" s="18">
        <v>0</v>
      </c>
      <c r="V31" s="18"/>
      <c r="W31" s="18"/>
      <c r="X31" s="18">
        <v>0</v>
      </c>
      <c r="Y31" s="18"/>
      <c r="Z31" s="18"/>
      <c r="AA31" s="18">
        <v>0</v>
      </c>
      <c r="AB31" s="18"/>
      <c r="AC31" s="18"/>
      <c r="AD31" s="18">
        <v>0</v>
      </c>
      <c r="AE31" s="18"/>
      <c r="AF31" s="18"/>
    </row>
    <row r="32" spans="1:32" s="72" customFormat="1" ht="56.25" customHeight="1" x14ac:dyDescent="0.25">
      <c r="A32" s="14">
        <v>11</v>
      </c>
      <c r="B32" s="65" t="s">
        <v>26</v>
      </c>
      <c r="C32" s="14" t="s">
        <v>27</v>
      </c>
      <c r="D32" s="25">
        <v>50</v>
      </c>
      <c r="E32" s="21">
        <v>60</v>
      </c>
      <c r="F32" s="21">
        <v>60</v>
      </c>
      <c r="G32" s="21">
        <v>60</v>
      </c>
      <c r="H32" s="124">
        <f t="shared" si="15"/>
        <v>120</v>
      </c>
      <c r="I32" s="124">
        <f t="shared" si="16"/>
        <v>100</v>
      </c>
      <c r="J32" s="124">
        <f t="shared" si="17"/>
        <v>100</v>
      </c>
      <c r="K32" s="21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72" customFormat="1" ht="36.75" hidden="1" customHeight="1" x14ac:dyDescent="0.25">
      <c r="A33" s="14"/>
      <c r="B33" s="65"/>
      <c r="C33" s="14"/>
      <c r="D33" s="25"/>
      <c r="E33" s="21">
        <v>48133</v>
      </c>
      <c r="F33" s="21"/>
      <c r="G33" s="21"/>
      <c r="H33" s="21"/>
      <c r="I33" s="21"/>
      <c r="J33" s="21"/>
      <c r="K33" s="21"/>
      <c r="L33" s="18">
        <v>0</v>
      </c>
      <c r="M33" s="18"/>
      <c r="N33" s="18"/>
      <c r="O33" s="18">
        <v>0</v>
      </c>
      <c r="P33" s="18"/>
      <c r="Q33" s="18"/>
      <c r="R33" s="18">
        <v>0</v>
      </c>
      <c r="S33" s="18"/>
      <c r="T33" s="18"/>
      <c r="U33" s="18">
        <v>0</v>
      </c>
      <c r="V33" s="18"/>
      <c r="W33" s="18"/>
      <c r="X33" s="18">
        <v>0</v>
      </c>
      <c r="Y33" s="18"/>
      <c r="Z33" s="18"/>
      <c r="AA33" s="18">
        <v>0</v>
      </c>
      <c r="AB33" s="18"/>
      <c r="AC33" s="18"/>
      <c r="AD33" s="18">
        <v>0</v>
      </c>
      <c r="AE33" s="18"/>
      <c r="AF33" s="18"/>
    </row>
    <row r="34" spans="1:32" s="66" customFormat="1" ht="47.25" customHeight="1" x14ac:dyDescent="0.3">
      <c r="A34" s="13" t="s">
        <v>43</v>
      </c>
      <c r="B34" s="70" t="s">
        <v>492</v>
      </c>
      <c r="C34" s="209"/>
      <c r="D34" s="210"/>
      <c r="E34" s="211"/>
      <c r="F34" s="211"/>
      <c r="G34" s="211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ht="45" customHeight="1" x14ac:dyDescent="0.3">
      <c r="A35" s="14"/>
      <c r="B35" s="206" t="s">
        <v>493</v>
      </c>
      <c r="C35" s="18" t="s">
        <v>494</v>
      </c>
      <c r="D35" s="18">
        <v>26</v>
      </c>
      <c r="E35" s="18">
        <v>26</v>
      </c>
      <c r="F35" s="18">
        <v>28</v>
      </c>
      <c r="G35" s="18">
        <v>28</v>
      </c>
      <c r="H35" s="124">
        <f t="shared" ref="H35:H41" si="18">F35/D35%</f>
        <v>107.69230769230769</v>
      </c>
      <c r="I35" s="124">
        <f t="shared" ref="I35:I41" si="19">F35/E35%</f>
        <v>107.69230769230769</v>
      </c>
      <c r="J35" s="124">
        <f t="shared" ref="J35:J41" si="20">G35/E35%</f>
        <v>107.69230769230769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ht="45" customHeight="1" x14ac:dyDescent="0.3">
      <c r="A36" s="14"/>
      <c r="B36" s="206" t="s">
        <v>495</v>
      </c>
      <c r="C36" s="18" t="s">
        <v>496</v>
      </c>
      <c r="D36" s="90">
        <v>5.5270933866201997</v>
      </c>
      <c r="E36" s="90">
        <v>5.4389891847792002</v>
      </c>
      <c r="F36" s="90">
        <v>5.8578631352120336</v>
      </c>
      <c r="G36" s="90">
        <v>5.8578631352120336</v>
      </c>
      <c r="H36" s="124">
        <f t="shared" si="18"/>
        <v>105.98451528596478</v>
      </c>
      <c r="I36" s="124">
        <f t="shared" si="19"/>
        <v>107.70131978943874</v>
      </c>
      <c r="J36" s="124">
        <f t="shared" si="20"/>
        <v>107.70131978943874</v>
      </c>
      <c r="K36" s="191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ht="45" customHeight="1" x14ac:dyDescent="0.3">
      <c r="A37" s="14"/>
      <c r="B37" s="207" t="s">
        <v>497</v>
      </c>
      <c r="C37" s="18" t="s">
        <v>498</v>
      </c>
      <c r="D37" s="90">
        <v>5</v>
      </c>
      <c r="E37" s="90">
        <v>5</v>
      </c>
      <c r="F37" s="18">
        <v>5</v>
      </c>
      <c r="G37" s="18">
        <v>5</v>
      </c>
      <c r="H37" s="124">
        <f t="shared" si="18"/>
        <v>100</v>
      </c>
      <c r="I37" s="124">
        <f t="shared" si="19"/>
        <v>100</v>
      </c>
      <c r="J37" s="124">
        <f t="shared" si="20"/>
        <v>100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ht="60" customHeight="1" x14ac:dyDescent="0.3">
      <c r="A38" s="14"/>
      <c r="B38" s="206" t="s">
        <v>499</v>
      </c>
      <c r="C38" s="18" t="s">
        <v>27</v>
      </c>
      <c r="D38" s="90">
        <v>100</v>
      </c>
      <c r="E38" s="90">
        <v>100</v>
      </c>
      <c r="F38" s="18">
        <v>100</v>
      </c>
      <c r="G38" s="18">
        <v>100</v>
      </c>
      <c r="H38" s="124">
        <f t="shared" si="18"/>
        <v>100</v>
      </c>
      <c r="I38" s="124">
        <f t="shared" si="19"/>
        <v>100</v>
      </c>
      <c r="J38" s="124">
        <f t="shared" si="20"/>
        <v>100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ht="60" customHeight="1" x14ac:dyDescent="0.3">
      <c r="A39" s="14"/>
      <c r="B39" s="206" t="s">
        <v>500</v>
      </c>
      <c r="C39" s="18" t="s">
        <v>27</v>
      </c>
      <c r="D39" s="90">
        <v>42.857142857143003</v>
      </c>
      <c r="E39" s="90">
        <v>42.86</v>
      </c>
      <c r="F39" s="18">
        <v>42.9</v>
      </c>
      <c r="G39" s="18">
        <v>42.9</v>
      </c>
      <c r="H39" s="124">
        <f t="shared" si="18"/>
        <v>100.09999999999965</v>
      </c>
      <c r="I39" s="124">
        <f t="shared" si="19"/>
        <v>100.09332711152589</v>
      </c>
      <c r="J39" s="124">
        <f t="shared" si="20"/>
        <v>100.09332711152589</v>
      </c>
      <c r="K39" s="191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ht="60" customHeight="1" x14ac:dyDescent="0.3">
      <c r="A40" s="14"/>
      <c r="B40" s="206" t="s">
        <v>501</v>
      </c>
      <c r="C40" s="18" t="s">
        <v>27</v>
      </c>
      <c r="D40" s="18">
        <v>100</v>
      </c>
      <c r="E40" s="18">
        <v>100</v>
      </c>
      <c r="F40" s="18">
        <v>100</v>
      </c>
      <c r="G40" s="18">
        <v>100</v>
      </c>
      <c r="H40" s="124">
        <f t="shared" si="18"/>
        <v>100</v>
      </c>
      <c r="I40" s="124">
        <f t="shared" si="19"/>
        <v>100</v>
      </c>
      <c r="J40" s="124">
        <f t="shared" si="20"/>
        <v>100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ht="60" customHeight="1" x14ac:dyDescent="0.3">
      <c r="A41" s="64"/>
      <c r="B41" s="208" t="s">
        <v>502</v>
      </c>
      <c r="C41" s="18" t="s">
        <v>27</v>
      </c>
      <c r="D41" s="168">
        <v>100</v>
      </c>
      <c r="E41" s="168">
        <v>100</v>
      </c>
      <c r="F41" s="168">
        <v>100</v>
      </c>
      <c r="G41" s="168">
        <v>100</v>
      </c>
      <c r="H41" s="168">
        <f t="shared" si="18"/>
        <v>100</v>
      </c>
      <c r="I41" s="168">
        <f t="shared" si="19"/>
        <v>100</v>
      </c>
      <c r="J41" s="168">
        <f t="shared" si="20"/>
        <v>100</v>
      </c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</row>
    <row r="42" spans="1:32" ht="18.75" hidden="1" customHeight="1" x14ac:dyDescent="0.3">
      <c r="A42" s="69"/>
      <c r="B42" s="73"/>
      <c r="C42" s="212"/>
      <c r="D42" s="212"/>
      <c r="E42" s="213"/>
      <c r="F42" s="213"/>
      <c r="G42" s="213"/>
      <c r="H42" s="213"/>
      <c r="I42" s="213"/>
      <c r="J42" s="213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</row>
    <row r="43" spans="1:32" ht="18.75" customHeight="1" x14ac:dyDescent="0.3">
      <c r="A43" s="586"/>
      <c r="B43" s="586"/>
      <c r="C43" s="586"/>
    </row>
    <row r="44" spans="1:32" ht="19.5" hidden="1" customHeight="1" x14ac:dyDescent="0.3">
      <c r="A44" s="74" t="s">
        <v>503</v>
      </c>
      <c r="B44" s="74"/>
      <c r="C44" s="74"/>
      <c r="D44" s="74"/>
    </row>
  </sheetData>
  <mergeCells count="26">
    <mergeCell ref="D5:D7"/>
    <mergeCell ref="A43:C43"/>
    <mergeCell ref="A1:B1"/>
    <mergeCell ref="A2:AF2"/>
    <mergeCell ref="A3:AF3"/>
    <mergeCell ref="A4:C4"/>
    <mergeCell ref="A5:A7"/>
    <mergeCell ref="B5:B7"/>
    <mergeCell ref="C5:C7"/>
    <mergeCell ref="U6:W6"/>
    <mergeCell ref="X6:Z6"/>
    <mergeCell ref="E5:G5"/>
    <mergeCell ref="E6:E7"/>
    <mergeCell ref="F6:F7"/>
    <mergeCell ref="G6:G7"/>
    <mergeCell ref="H5:J5"/>
    <mergeCell ref="AA6:AC6"/>
    <mergeCell ref="AD6:AF6"/>
    <mergeCell ref="K5:K7"/>
    <mergeCell ref="H6:H7"/>
    <mergeCell ref="I6:I7"/>
    <mergeCell ref="J6:J7"/>
    <mergeCell ref="L5:AF5"/>
    <mergeCell ref="L6:N6"/>
    <mergeCell ref="O6:Q6"/>
    <mergeCell ref="R6:T6"/>
  </mergeCells>
  <printOptions horizontalCentered="1"/>
  <pageMargins left="0" right="0" top="0.31496062992125984" bottom="0.31496062992125984" header="0.23622047244094491" footer="0.19685039370078741"/>
  <pageSetup paperSize="9" scale="60" orientation="portrait" r:id="rId1"/>
  <headerFooter>
    <oddFooter>Page &amp;P</oddFooter>
    <evenFooter>Page &amp;P</evenFooter>
  </headerFooter>
  <drawing r:id="rId2"/>
  <legacyDrawing r:id="rId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BB80"/>
  <sheetViews>
    <sheetView topLeftCell="A2" zoomScale="85" zoomScaleNormal="85" workbookViewId="0">
      <pane xSplit="6" ySplit="6" topLeftCell="G51" activePane="bottomRight" state="frozen"/>
      <selection activeCell="A2" sqref="A2"/>
      <selection pane="topRight" activeCell="G2" sqref="G2"/>
      <selection pane="bottomLeft" activeCell="A8" sqref="A8"/>
      <selection pane="bottomRight" activeCell="F53" sqref="F53"/>
    </sheetView>
  </sheetViews>
  <sheetFormatPr defaultColWidth="9.140625" defaultRowHeight="18.75" customHeight="1" x14ac:dyDescent="0.25"/>
  <cols>
    <col min="1" max="1" width="6.28515625" style="94" customWidth="1"/>
    <col min="2" max="2" width="41.28515625" style="192" customWidth="1"/>
    <col min="3" max="3" width="10.85546875" style="94" customWidth="1"/>
    <col min="4" max="4" width="12" style="94" customWidth="1"/>
    <col min="5" max="5" width="13.140625" style="94" customWidth="1"/>
    <col min="6" max="11" width="12.140625" style="94" customWidth="1"/>
    <col min="12" max="32" width="12.140625" style="94" hidden="1" customWidth="1"/>
    <col min="33" max="33" width="9.140625" style="94"/>
    <col min="34" max="54" width="10.28515625" style="94" customWidth="1"/>
  </cols>
  <sheetData>
    <row r="1" spans="1:54" ht="12.75" hidden="1" customHeight="1" x14ac:dyDescent="0.25">
      <c r="A1" s="591" t="s">
        <v>504</v>
      </c>
      <c r="B1" s="591"/>
    </row>
    <row r="2" spans="1:54" ht="18.75" customHeight="1" x14ac:dyDescent="0.3">
      <c r="A2" s="533" t="s">
        <v>504</v>
      </c>
      <c r="B2" s="533"/>
    </row>
    <row r="3" spans="1:54" ht="25.5" customHeight="1" x14ac:dyDescent="0.25">
      <c r="A3" s="534" t="s">
        <v>505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34"/>
      <c r="AF3" s="534"/>
    </row>
    <row r="4" spans="1:54" ht="51.75" customHeight="1" x14ac:dyDescent="0.25">
      <c r="A4" s="549" t="s">
        <v>748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  <c r="T4" s="549"/>
      <c r="U4" s="549"/>
      <c r="V4" s="549"/>
      <c r="W4" s="549"/>
      <c r="X4" s="549"/>
      <c r="Y4" s="549"/>
      <c r="Z4" s="549"/>
      <c r="AA4" s="549"/>
      <c r="AB4" s="549"/>
      <c r="AC4" s="549"/>
      <c r="AD4" s="549"/>
      <c r="AE4" s="549"/>
      <c r="AF4" s="549"/>
    </row>
    <row r="5" spans="1:54" ht="14.25" customHeight="1" x14ac:dyDescent="0.25"/>
    <row r="6" spans="1:54" s="34" customFormat="1" ht="39.75" customHeight="1" x14ac:dyDescent="0.25">
      <c r="A6" s="537" t="s">
        <v>506</v>
      </c>
      <c r="B6" s="537" t="s">
        <v>507</v>
      </c>
      <c r="C6" s="546" t="s">
        <v>327</v>
      </c>
      <c r="D6" s="546" t="s">
        <v>55</v>
      </c>
      <c r="E6" s="546" t="s">
        <v>7</v>
      </c>
      <c r="F6" s="546"/>
      <c r="G6" s="546"/>
      <c r="H6" s="543" t="s">
        <v>8</v>
      </c>
      <c r="I6" s="543"/>
      <c r="J6" s="543"/>
      <c r="K6" s="538" t="s">
        <v>56</v>
      </c>
      <c r="L6" s="535" t="s">
        <v>59</v>
      </c>
      <c r="M6" s="536"/>
      <c r="N6" s="536"/>
      <c r="O6" s="535" t="s">
        <v>60</v>
      </c>
      <c r="P6" s="536"/>
      <c r="Q6" s="536"/>
      <c r="R6" s="535" t="s">
        <v>61</v>
      </c>
      <c r="S6" s="536"/>
      <c r="T6" s="536"/>
      <c r="U6" s="535" t="s">
        <v>62</v>
      </c>
      <c r="V6" s="536"/>
      <c r="W6" s="536"/>
      <c r="X6" s="535" t="s">
        <v>63</v>
      </c>
      <c r="Y6" s="536"/>
      <c r="Z6" s="536"/>
      <c r="AA6" s="535" t="s">
        <v>64</v>
      </c>
      <c r="AB6" s="536"/>
      <c r="AC6" s="536"/>
      <c r="AD6" s="546" t="s">
        <v>461</v>
      </c>
      <c r="AE6" s="546"/>
      <c r="AF6" s="546"/>
    </row>
    <row r="7" spans="1:54" s="34" customFormat="1" ht="147.75" customHeight="1" x14ac:dyDescent="0.25">
      <c r="A7" s="537"/>
      <c r="B7" s="537"/>
      <c r="C7" s="546"/>
      <c r="D7" s="546"/>
      <c r="E7" s="93" t="s">
        <v>10</v>
      </c>
      <c r="F7" s="93" t="s">
        <v>11</v>
      </c>
      <c r="G7" s="217" t="s">
        <v>12</v>
      </c>
      <c r="H7" s="279" t="s">
        <v>13</v>
      </c>
      <c r="I7" s="279" t="s">
        <v>14</v>
      </c>
      <c r="J7" s="279" t="s">
        <v>15</v>
      </c>
      <c r="K7" s="592"/>
      <c r="L7" s="93" t="s">
        <v>10</v>
      </c>
      <c r="M7" s="93" t="s">
        <v>11</v>
      </c>
      <c r="N7" s="93" t="s">
        <v>12</v>
      </c>
      <c r="O7" s="93" t="s">
        <v>10</v>
      </c>
      <c r="P7" s="93" t="s">
        <v>11</v>
      </c>
      <c r="Q7" s="93" t="s">
        <v>12</v>
      </c>
      <c r="R7" s="93" t="s">
        <v>10</v>
      </c>
      <c r="S7" s="93" t="s">
        <v>11</v>
      </c>
      <c r="T7" s="93" t="s">
        <v>12</v>
      </c>
      <c r="U7" s="93" t="s">
        <v>10</v>
      </c>
      <c r="V7" s="93" t="s">
        <v>11</v>
      </c>
      <c r="W7" s="93" t="s">
        <v>12</v>
      </c>
      <c r="X7" s="93" t="s">
        <v>10</v>
      </c>
      <c r="Y7" s="93" t="s">
        <v>11</v>
      </c>
      <c r="Z7" s="93" t="s">
        <v>12</v>
      </c>
      <c r="AA7" s="93" t="s">
        <v>10</v>
      </c>
      <c r="AB7" s="93" t="s">
        <v>11</v>
      </c>
      <c r="AC7" s="93" t="s">
        <v>12</v>
      </c>
      <c r="AD7" s="93" t="s">
        <v>10</v>
      </c>
      <c r="AE7" s="93" t="s">
        <v>11</v>
      </c>
      <c r="AF7" s="93" t="s">
        <v>12</v>
      </c>
    </row>
    <row r="8" spans="1:54" s="34" customFormat="1" ht="47.25" customHeight="1" x14ac:dyDescent="0.25">
      <c r="A8" s="19">
        <v>1</v>
      </c>
      <c r="B8" s="84" t="s">
        <v>508</v>
      </c>
      <c r="C8" s="19" t="s">
        <v>509</v>
      </c>
      <c r="D8" s="183">
        <v>13188</v>
      </c>
      <c r="E8" s="183">
        <v>12818</v>
      </c>
      <c r="F8" s="388">
        <f>+F9+F12</f>
        <v>13132</v>
      </c>
      <c r="G8" s="388">
        <f>+G9+G12</f>
        <v>13140</v>
      </c>
      <c r="H8" s="388">
        <f>F8/D8%</f>
        <v>99.575371549893845</v>
      </c>
      <c r="I8" s="388">
        <f>F8/E8%</f>
        <v>102.44968013730691</v>
      </c>
      <c r="J8" s="183">
        <f>G8/E8%</f>
        <v>102.51209237010454</v>
      </c>
      <c r="K8" s="52"/>
      <c r="L8" s="52">
        <v>2935</v>
      </c>
      <c r="M8" s="52">
        <f>+M9+M12</f>
        <v>3023</v>
      </c>
      <c r="N8" s="52">
        <f>+N9+N12</f>
        <v>3025</v>
      </c>
      <c r="O8" s="52">
        <v>3621</v>
      </c>
      <c r="P8" s="52">
        <f t="shared" ref="P8:Q8" si="0">+P9+P12</f>
        <v>3872</v>
      </c>
      <c r="Q8" s="52">
        <f t="shared" si="0"/>
        <v>3872</v>
      </c>
      <c r="R8" s="52">
        <v>1935</v>
      </c>
      <c r="S8" s="52">
        <f t="shared" ref="S8:T8" si="1">+S9+S12</f>
        <v>1922</v>
      </c>
      <c r="T8" s="52">
        <f t="shared" si="1"/>
        <v>1925</v>
      </c>
      <c r="U8" s="52">
        <v>524</v>
      </c>
      <c r="V8" s="52">
        <f t="shared" ref="V8:W8" si="2">+V9+V12</f>
        <v>520</v>
      </c>
      <c r="W8" s="52">
        <f t="shared" si="2"/>
        <v>520</v>
      </c>
      <c r="X8" s="52">
        <v>1332</v>
      </c>
      <c r="Y8" s="52">
        <f t="shared" ref="Y8:Z8" si="3">+Y9+Y12</f>
        <v>1291</v>
      </c>
      <c r="Z8" s="52">
        <f t="shared" si="3"/>
        <v>1291</v>
      </c>
      <c r="AA8" s="52">
        <v>1307</v>
      </c>
      <c r="AB8" s="52">
        <f t="shared" ref="AB8:AC8" si="4">+AB9+AB12</f>
        <v>1260</v>
      </c>
      <c r="AC8" s="52">
        <f t="shared" si="4"/>
        <v>1263</v>
      </c>
      <c r="AD8" s="52">
        <v>1164</v>
      </c>
      <c r="AE8" s="52">
        <f t="shared" ref="AE8:AF8" si="5">+AE9+AE12</f>
        <v>1244</v>
      </c>
      <c r="AF8" s="52">
        <f t="shared" si="5"/>
        <v>1244</v>
      </c>
    </row>
    <row r="9" spans="1:54" ht="39.75" customHeight="1" x14ac:dyDescent="0.25">
      <c r="A9" s="17" t="s">
        <v>284</v>
      </c>
      <c r="B9" s="20" t="s">
        <v>510</v>
      </c>
      <c r="C9" s="17" t="s">
        <v>509</v>
      </c>
      <c r="D9" s="23">
        <v>3740</v>
      </c>
      <c r="E9" s="23">
        <v>3031</v>
      </c>
      <c r="F9" s="23">
        <f>+F10+F11</f>
        <v>3526</v>
      </c>
      <c r="G9" s="23">
        <f>+G10+G11</f>
        <v>3534</v>
      </c>
      <c r="H9" s="288">
        <f t="shared" ref="H9:H18" si="6">F9/D9%</f>
        <v>94.278074866310163</v>
      </c>
      <c r="I9" s="288">
        <f t="shared" ref="I9:I18" si="7">F9/E9%</f>
        <v>116.3312438139228</v>
      </c>
      <c r="J9" s="288">
        <f t="shared" ref="J9:J18" si="8">G9/E9%</f>
        <v>116.59518310788519</v>
      </c>
      <c r="K9" s="339"/>
      <c r="L9" s="23">
        <v>498</v>
      </c>
      <c r="M9" s="23">
        <f>+M10+M11</f>
        <v>655</v>
      </c>
      <c r="N9" s="23">
        <f>+N10+N11</f>
        <v>657</v>
      </c>
      <c r="O9" s="23">
        <v>989</v>
      </c>
      <c r="P9" s="23">
        <f>+P10+P11</f>
        <v>1287</v>
      </c>
      <c r="Q9" s="23">
        <f>+Q10+Q11</f>
        <v>1287</v>
      </c>
      <c r="R9" s="23">
        <v>577</v>
      </c>
      <c r="S9" s="23">
        <f>+S10+S11</f>
        <v>542</v>
      </c>
      <c r="T9" s="23">
        <f>+T10+T11</f>
        <v>545</v>
      </c>
      <c r="U9" s="23">
        <v>107</v>
      </c>
      <c r="V9" s="23">
        <f>+V10+V11</f>
        <v>119</v>
      </c>
      <c r="W9" s="23">
        <f>+W10+W11</f>
        <v>119</v>
      </c>
      <c r="X9" s="23">
        <v>275</v>
      </c>
      <c r="Y9" s="23">
        <f>+Y10+Y11</f>
        <v>269</v>
      </c>
      <c r="Z9" s="23">
        <f>+Z10+Z11</f>
        <v>269</v>
      </c>
      <c r="AA9" s="23">
        <v>342</v>
      </c>
      <c r="AB9" s="23">
        <f>+AB10+AB11</f>
        <v>314</v>
      </c>
      <c r="AC9" s="23">
        <f>+AC10+AC11</f>
        <v>317</v>
      </c>
      <c r="AD9" s="23">
        <v>243</v>
      </c>
      <c r="AE9" s="23">
        <f>+AE10+AE11</f>
        <v>340</v>
      </c>
      <c r="AF9" s="23">
        <f>+AF10+AF11</f>
        <v>340</v>
      </c>
    </row>
    <row r="10" spans="1:54" s="346" customFormat="1" ht="39.75" customHeight="1" x14ac:dyDescent="0.25">
      <c r="A10" s="340"/>
      <c r="B10" s="348" t="s">
        <v>511</v>
      </c>
      <c r="C10" s="340" t="s">
        <v>512</v>
      </c>
      <c r="D10" s="343">
        <v>808</v>
      </c>
      <c r="E10" s="347">
        <v>681</v>
      </c>
      <c r="F10" s="347">
        <f>M10+P10+S10+V10+Y10+AB10+AE10</f>
        <v>943</v>
      </c>
      <c r="G10" s="347">
        <f>N10+Q10+T10+W10+Z10+AC10+AF10</f>
        <v>951</v>
      </c>
      <c r="H10" s="344">
        <f t="shared" si="6"/>
        <v>116.70792079207921</v>
      </c>
      <c r="I10" s="344">
        <f t="shared" si="7"/>
        <v>138.47283406754772</v>
      </c>
      <c r="J10" s="344">
        <f t="shared" si="8"/>
        <v>139.64757709251103</v>
      </c>
      <c r="K10" s="347"/>
      <c r="L10" s="343">
        <v>122</v>
      </c>
      <c r="M10" s="358">
        <v>113</v>
      </c>
      <c r="N10" s="358">
        <v>115</v>
      </c>
      <c r="O10" s="343">
        <v>263</v>
      </c>
      <c r="P10" s="358">
        <v>524</v>
      </c>
      <c r="Q10" s="358">
        <v>524</v>
      </c>
      <c r="R10" s="343">
        <v>125</v>
      </c>
      <c r="S10" s="358">
        <v>93</v>
      </c>
      <c r="T10" s="358">
        <v>96</v>
      </c>
      <c r="U10" s="343">
        <v>25</v>
      </c>
      <c r="V10" s="358">
        <v>27</v>
      </c>
      <c r="W10" s="358">
        <v>27</v>
      </c>
      <c r="X10" s="343">
        <v>50</v>
      </c>
      <c r="Y10" s="358">
        <v>57</v>
      </c>
      <c r="Z10" s="358">
        <v>57</v>
      </c>
      <c r="AA10" s="343">
        <v>56</v>
      </c>
      <c r="AB10" s="358">
        <v>47</v>
      </c>
      <c r="AC10" s="358">
        <v>50</v>
      </c>
      <c r="AD10" s="343">
        <v>40</v>
      </c>
      <c r="AE10" s="358">
        <v>82</v>
      </c>
      <c r="AF10" s="358">
        <v>82</v>
      </c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</row>
    <row r="11" spans="1:54" s="346" customFormat="1" ht="39.75" customHeight="1" x14ac:dyDescent="0.25">
      <c r="A11" s="340"/>
      <c r="B11" s="348" t="s">
        <v>513</v>
      </c>
      <c r="C11" s="340" t="s">
        <v>514</v>
      </c>
      <c r="D11" s="343">
        <v>2932</v>
      </c>
      <c r="E11" s="347">
        <v>2350</v>
      </c>
      <c r="F11" s="347">
        <f>M11+P11+S11+V11+Y11+AB11+AE11</f>
        <v>2583</v>
      </c>
      <c r="G11" s="347">
        <f>N11+Q11+T11+W11+Z11+AC11+AF11</f>
        <v>2583</v>
      </c>
      <c r="H11" s="344">
        <f t="shared" si="6"/>
        <v>88.096862210095495</v>
      </c>
      <c r="I11" s="344">
        <f t="shared" si="7"/>
        <v>109.91489361702128</v>
      </c>
      <c r="J11" s="344">
        <f t="shared" si="8"/>
        <v>109.91489361702128</v>
      </c>
      <c r="K11" s="347"/>
      <c r="L11" s="343">
        <v>376</v>
      </c>
      <c r="M11" s="358">
        <v>542</v>
      </c>
      <c r="N11" s="358">
        <v>542</v>
      </c>
      <c r="O11" s="343">
        <v>726</v>
      </c>
      <c r="P11" s="358">
        <v>763</v>
      </c>
      <c r="Q11" s="358">
        <v>763</v>
      </c>
      <c r="R11" s="343">
        <v>452</v>
      </c>
      <c r="S11" s="358">
        <v>449</v>
      </c>
      <c r="T11" s="358">
        <v>449</v>
      </c>
      <c r="U11" s="343">
        <v>82</v>
      </c>
      <c r="V11" s="358">
        <v>92</v>
      </c>
      <c r="W11" s="358">
        <v>92</v>
      </c>
      <c r="X11" s="343">
        <v>225</v>
      </c>
      <c r="Y11" s="358">
        <v>212</v>
      </c>
      <c r="Z11" s="358">
        <v>212</v>
      </c>
      <c r="AA11" s="343">
        <v>286</v>
      </c>
      <c r="AB11" s="358">
        <v>267</v>
      </c>
      <c r="AC11" s="358">
        <v>267</v>
      </c>
      <c r="AD11" s="343">
        <v>203</v>
      </c>
      <c r="AE11" s="358">
        <v>258</v>
      </c>
      <c r="AF11" s="358">
        <v>258</v>
      </c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</row>
    <row r="12" spans="1:54" s="346" customFormat="1" ht="39.75" customHeight="1" x14ac:dyDescent="0.25">
      <c r="A12" s="340" t="s">
        <v>289</v>
      </c>
      <c r="B12" s="348" t="s">
        <v>515</v>
      </c>
      <c r="C12" s="340" t="s">
        <v>516</v>
      </c>
      <c r="D12" s="343">
        <v>9448</v>
      </c>
      <c r="E12" s="347">
        <v>9787</v>
      </c>
      <c r="F12" s="347">
        <f>+F13+F14</f>
        <v>9606</v>
      </c>
      <c r="G12" s="347">
        <f>+G13+G14</f>
        <v>9606</v>
      </c>
      <c r="H12" s="344">
        <f t="shared" si="6"/>
        <v>101.67231160033869</v>
      </c>
      <c r="I12" s="344">
        <f t="shared" si="7"/>
        <v>98.150607949320516</v>
      </c>
      <c r="J12" s="344">
        <f t="shared" si="8"/>
        <v>98.150607949320516</v>
      </c>
      <c r="K12" s="347"/>
      <c r="L12" s="343">
        <v>2437</v>
      </c>
      <c r="M12" s="343">
        <f>+M13+M14</f>
        <v>2368</v>
      </c>
      <c r="N12" s="343">
        <f>+N13+N14</f>
        <v>2368</v>
      </c>
      <c r="O12" s="343">
        <v>2632</v>
      </c>
      <c r="P12" s="343">
        <f t="shared" ref="P12:Q12" si="9">+P13+P14</f>
        <v>2585</v>
      </c>
      <c r="Q12" s="343">
        <f t="shared" si="9"/>
        <v>2585</v>
      </c>
      <c r="R12" s="343">
        <v>1358</v>
      </c>
      <c r="S12" s="343">
        <f t="shared" ref="S12:T12" si="10">+S13+S14</f>
        <v>1380</v>
      </c>
      <c r="T12" s="343">
        <f t="shared" si="10"/>
        <v>1380</v>
      </c>
      <c r="U12" s="343">
        <v>417</v>
      </c>
      <c r="V12" s="343">
        <f t="shared" ref="V12:W12" si="11">+V13+V14</f>
        <v>401</v>
      </c>
      <c r="W12" s="343">
        <f t="shared" si="11"/>
        <v>401</v>
      </c>
      <c r="X12" s="343">
        <v>1057</v>
      </c>
      <c r="Y12" s="343">
        <f t="shared" ref="Y12:Z12" si="12">+Y13+Y14</f>
        <v>1022</v>
      </c>
      <c r="Z12" s="343">
        <f t="shared" si="12"/>
        <v>1022</v>
      </c>
      <c r="AA12" s="343">
        <v>965</v>
      </c>
      <c r="AB12" s="343">
        <f t="shared" ref="AB12:AC12" si="13">+AB13+AB14</f>
        <v>946</v>
      </c>
      <c r="AC12" s="343">
        <f t="shared" si="13"/>
        <v>946</v>
      </c>
      <c r="AD12" s="343">
        <v>921</v>
      </c>
      <c r="AE12" s="343">
        <f t="shared" ref="AE12:AF12" si="14">+AE13+AE14</f>
        <v>904</v>
      </c>
      <c r="AF12" s="343">
        <f t="shared" si="14"/>
        <v>904</v>
      </c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</row>
    <row r="13" spans="1:54" s="346" customFormat="1" ht="39.75" customHeight="1" x14ac:dyDescent="0.25">
      <c r="A13" s="340"/>
      <c r="B13" s="348" t="s">
        <v>517</v>
      </c>
      <c r="C13" s="340" t="s">
        <v>514</v>
      </c>
      <c r="D13" s="343">
        <v>5361</v>
      </c>
      <c r="E13" s="347">
        <v>5439</v>
      </c>
      <c r="F13" s="347">
        <f t="shared" ref="F13:F14" si="15">M13+P13+S13+V13+Y13+AB13+AE13</f>
        <v>5262</v>
      </c>
      <c r="G13" s="347">
        <f t="shared" ref="G13:G14" si="16">N13+Q13+T13+W13+Z13+AC13+AF13</f>
        <v>5262</v>
      </c>
      <c r="H13" s="344">
        <f t="shared" si="6"/>
        <v>98.153329602686071</v>
      </c>
      <c r="I13" s="344">
        <f t="shared" si="7"/>
        <v>96.745725317153884</v>
      </c>
      <c r="J13" s="344">
        <f t="shared" si="8"/>
        <v>96.745725317153884</v>
      </c>
      <c r="K13" s="347"/>
      <c r="L13" s="343">
        <v>1313</v>
      </c>
      <c r="M13" s="358">
        <v>1212</v>
      </c>
      <c r="N13" s="358">
        <v>1212</v>
      </c>
      <c r="O13" s="343">
        <v>1552</v>
      </c>
      <c r="P13" s="358">
        <v>1501</v>
      </c>
      <c r="Q13" s="358">
        <v>1501</v>
      </c>
      <c r="R13" s="343">
        <v>718</v>
      </c>
      <c r="S13" s="358">
        <v>744</v>
      </c>
      <c r="T13" s="358">
        <v>744</v>
      </c>
      <c r="U13" s="343">
        <v>252</v>
      </c>
      <c r="V13" s="358">
        <v>244</v>
      </c>
      <c r="W13" s="358">
        <v>244</v>
      </c>
      <c r="X13" s="343">
        <v>568</v>
      </c>
      <c r="Y13" s="358">
        <v>542</v>
      </c>
      <c r="Z13" s="358">
        <v>542</v>
      </c>
      <c r="AA13" s="343">
        <v>541</v>
      </c>
      <c r="AB13" s="358">
        <v>534</v>
      </c>
      <c r="AC13" s="358">
        <v>534</v>
      </c>
      <c r="AD13" s="343">
        <v>495</v>
      </c>
      <c r="AE13" s="358">
        <v>485</v>
      </c>
      <c r="AF13" s="358">
        <v>485</v>
      </c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</row>
    <row r="14" spans="1:54" s="346" customFormat="1" ht="39.75" customHeight="1" x14ac:dyDescent="0.25">
      <c r="A14" s="340"/>
      <c r="B14" s="348" t="s">
        <v>518</v>
      </c>
      <c r="C14" s="340" t="s">
        <v>514</v>
      </c>
      <c r="D14" s="343">
        <v>4087</v>
      </c>
      <c r="E14" s="347">
        <v>4348</v>
      </c>
      <c r="F14" s="347">
        <f t="shared" si="15"/>
        <v>4344</v>
      </c>
      <c r="G14" s="347">
        <f t="shared" si="16"/>
        <v>4344</v>
      </c>
      <c r="H14" s="344">
        <f t="shared" si="6"/>
        <v>106.28823097626622</v>
      </c>
      <c r="I14" s="344">
        <f t="shared" si="7"/>
        <v>99.908003679852811</v>
      </c>
      <c r="J14" s="344">
        <f t="shared" si="8"/>
        <v>99.908003679852811</v>
      </c>
      <c r="K14" s="347"/>
      <c r="L14" s="343">
        <v>1124</v>
      </c>
      <c r="M14" s="358">
        <v>1156</v>
      </c>
      <c r="N14" s="358">
        <v>1156</v>
      </c>
      <c r="O14" s="343">
        <v>1080</v>
      </c>
      <c r="P14" s="358">
        <v>1084</v>
      </c>
      <c r="Q14" s="358">
        <v>1084</v>
      </c>
      <c r="R14" s="343">
        <v>640</v>
      </c>
      <c r="S14" s="358">
        <v>636</v>
      </c>
      <c r="T14" s="358">
        <v>636</v>
      </c>
      <c r="U14" s="343">
        <v>165</v>
      </c>
      <c r="V14" s="358">
        <v>157</v>
      </c>
      <c r="W14" s="358">
        <v>157</v>
      </c>
      <c r="X14" s="343">
        <v>489</v>
      </c>
      <c r="Y14" s="358">
        <v>480</v>
      </c>
      <c r="Z14" s="358">
        <v>480</v>
      </c>
      <c r="AA14" s="343">
        <v>424</v>
      </c>
      <c r="AB14" s="358">
        <v>412</v>
      </c>
      <c r="AC14" s="358">
        <v>412</v>
      </c>
      <c r="AD14" s="343">
        <v>426</v>
      </c>
      <c r="AE14" s="358">
        <v>419</v>
      </c>
      <c r="AF14" s="358">
        <v>419</v>
      </c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</row>
    <row r="15" spans="1:54" s="362" customFormat="1" ht="39.75" customHeight="1" x14ac:dyDescent="0.25">
      <c r="A15" s="359">
        <v>2</v>
      </c>
      <c r="B15" s="360" t="s">
        <v>519</v>
      </c>
      <c r="C15" s="359" t="s">
        <v>520</v>
      </c>
      <c r="D15" s="361">
        <v>3931</v>
      </c>
      <c r="E15" s="361">
        <v>3951</v>
      </c>
      <c r="F15" s="361">
        <f t="shared" ref="F15:G15" si="17">+F16+F17+F18</f>
        <v>4205</v>
      </c>
      <c r="G15" s="361">
        <f t="shared" si="17"/>
        <v>4205</v>
      </c>
      <c r="H15" s="350">
        <f t="shared" si="6"/>
        <v>106.97023658102263</v>
      </c>
      <c r="I15" s="350">
        <f t="shared" si="7"/>
        <v>106.42875221462921</v>
      </c>
      <c r="J15" s="350">
        <f t="shared" si="8"/>
        <v>106.42875221462921</v>
      </c>
      <c r="K15" s="393"/>
      <c r="L15" s="361">
        <v>516</v>
      </c>
      <c r="M15" s="361">
        <f>+M16+M17+M18</f>
        <v>541</v>
      </c>
      <c r="N15" s="361">
        <f>+N16+N17+N18</f>
        <v>541</v>
      </c>
      <c r="O15" s="361">
        <v>557</v>
      </c>
      <c r="P15" s="361">
        <f>+P16+P17+P18</f>
        <v>622</v>
      </c>
      <c r="Q15" s="361">
        <f>+Q16+Q17+Q18</f>
        <v>622</v>
      </c>
      <c r="R15" s="361">
        <v>376</v>
      </c>
      <c r="S15" s="361">
        <f>+S16+S17+S18</f>
        <v>437</v>
      </c>
      <c r="T15" s="361">
        <f>+T16+T17+T18</f>
        <v>437</v>
      </c>
      <c r="U15" s="361">
        <v>315</v>
      </c>
      <c r="V15" s="361">
        <f>+V16+V17+V18</f>
        <v>360</v>
      </c>
      <c r="W15" s="361">
        <f>+W16+W17+W18</f>
        <v>360</v>
      </c>
      <c r="X15" s="361">
        <v>288</v>
      </c>
      <c r="Y15" s="361">
        <f>+Y16+Y17+Y18</f>
        <v>338</v>
      </c>
      <c r="Z15" s="361">
        <f>+Z16+Z17+Z18</f>
        <v>338</v>
      </c>
      <c r="AA15" s="361">
        <v>673</v>
      </c>
      <c r="AB15" s="361">
        <f>+AB16+AB17+AB18</f>
        <v>670</v>
      </c>
      <c r="AC15" s="361">
        <f>+AC16+AC17+AC18</f>
        <v>670</v>
      </c>
      <c r="AD15" s="361">
        <v>1226</v>
      </c>
      <c r="AE15" s="361">
        <f>+AE16+AE17+AE18</f>
        <v>1237</v>
      </c>
      <c r="AF15" s="361">
        <f>+AF16+AF17+AF18</f>
        <v>1237</v>
      </c>
    </row>
    <row r="16" spans="1:54" s="346" customFormat="1" ht="39.75" customHeight="1" x14ac:dyDescent="0.25">
      <c r="A16" s="340"/>
      <c r="B16" s="348" t="s">
        <v>521</v>
      </c>
      <c r="C16" s="340" t="s">
        <v>514</v>
      </c>
      <c r="D16" s="343">
        <v>1232</v>
      </c>
      <c r="E16" s="347">
        <v>980</v>
      </c>
      <c r="F16" s="347">
        <f t="shared" ref="F16:F18" si="18">M16+P16+S16+V16+Y16+AB16+AE16</f>
        <v>1096</v>
      </c>
      <c r="G16" s="347">
        <f t="shared" ref="G16:G18" si="19">N16+Q16+T16+W16+Z16+AC16+AF16</f>
        <v>1096</v>
      </c>
      <c r="H16" s="344">
        <f t="shared" si="6"/>
        <v>88.961038961038966</v>
      </c>
      <c r="I16" s="344">
        <f t="shared" si="7"/>
        <v>111.83673469387755</v>
      </c>
      <c r="J16" s="344">
        <f t="shared" si="8"/>
        <v>111.83673469387755</v>
      </c>
      <c r="K16" s="347"/>
      <c r="L16" s="343">
        <v>132</v>
      </c>
      <c r="M16" s="358">
        <v>129</v>
      </c>
      <c r="N16" s="358">
        <v>129</v>
      </c>
      <c r="O16" s="343">
        <v>162</v>
      </c>
      <c r="P16" s="358">
        <v>190</v>
      </c>
      <c r="Q16" s="358">
        <v>190</v>
      </c>
      <c r="R16" s="343">
        <v>105</v>
      </c>
      <c r="S16" s="358">
        <v>139</v>
      </c>
      <c r="T16" s="358">
        <v>139</v>
      </c>
      <c r="U16" s="343">
        <v>50</v>
      </c>
      <c r="V16" s="358">
        <v>76</v>
      </c>
      <c r="W16" s="358">
        <v>76</v>
      </c>
      <c r="X16" s="343">
        <v>65</v>
      </c>
      <c r="Y16" s="358">
        <v>78</v>
      </c>
      <c r="Z16" s="358">
        <v>78</v>
      </c>
      <c r="AA16" s="343">
        <v>160</v>
      </c>
      <c r="AB16" s="358">
        <v>144</v>
      </c>
      <c r="AC16" s="358">
        <v>144</v>
      </c>
      <c r="AD16" s="343">
        <v>306</v>
      </c>
      <c r="AE16" s="358">
        <v>340</v>
      </c>
      <c r="AF16" s="358">
        <v>340</v>
      </c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</row>
    <row r="17" spans="1:54" s="346" customFormat="1" ht="39.75" customHeight="1" x14ac:dyDescent="0.25">
      <c r="A17" s="340"/>
      <c r="B17" s="348" t="s">
        <v>522</v>
      </c>
      <c r="C17" s="340" t="s">
        <v>514</v>
      </c>
      <c r="D17" s="343">
        <v>1406</v>
      </c>
      <c r="E17" s="347">
        <v>1641</v>
      </c>
      <c r="F17" s="347">
        <f t="shared" si="18"/>
        <v>1737</v>
      </c>
      <c r="G17" s="347">
        <f t="shared" si="19"/>
        <v>1737</v>
      </c>
      <c r="H17" s="344">
        <f t="shared" si="6"/>
        <v>123.54196301564723</v>
      </c>
      <c r="I17" s="344">
        <f t="shared" si="7"/>
        <v>105.85009140767825</v>
      </c>
      <c r="J17" s="344">
        <f t="shared" si="8"/>
        <v>105.85009140767825</v>
      </c>
      <c r="K17" s="347"/>
      <c r="L17" s="343">
        <v>223</v>
      </c>
      <c r="M17" s="358">
        <v>235</v>
      </c>
      <c r="N17" s="358">
        <v>235</v>
      </c>
      <c r="O17" s="343">
        <v>219</v>
      </c>
      <c r="P17" s="358">
        <v>249</v>
      </c>
      <c r="Q17" s="358">
        <v>249</v>
      </c>
      <c r="R17" s="343">
        <v>149</v>
      </c>
      <c r="S17" s="358">
        <v>167</v>
      </c>
      <c r="T17" s="358">
        <v>167</v>
      </c>
      <c r="U17" s="343">
        <v>161</v>
      </c>
      <c r="V17" s="358">
        <v>173</v>
      </c>
      <c r="W17" s="358">
        <v>173</v>
      </c>
      <c r="X17" s="343">
        <v>112</v>
      </c>
      <c r="Y17" s="358">
        <v>136</v>
      </c>
      <c r="Z17" s="358">
        <v>136</v>
      </c>
      <c r="AA17" s="343">
        <v>282</v>
      </c>
      <c r="AB17" s="358">
        <v>294</v>
      </c>
      <c r="AC17" s="358">
        <v>294</v>
      </c>
      <c r="AD17" s="343">
        <v>495</v>
      </c>
      <c r="AE17" s="358">
        <v>483</v>
      </c>
      <c r="AF17" s="358">
        <v>483</v>
      </c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</row>
    <row r="18" spans="1:54" s="346" customFormat="1" ht="39.75" customHeight="1" x14ac:dyDescent="0.25">
      <c r="A18" s="340"/>
      <c r="B18" s="348" t="s">
        <v>523</v>
      </c>
      <c r="C18" s="340" t="s">
        <v>514</v>
      </c>
      <c r="D18" s="343">
        <v>1293</v>
      </c>
      <c r="E18" s="347">
        <v>1330</v>
      </c>
      <c r="F18" s="347">
        <f t="shared" si="18"/>
        <v>1372</v>
      </c>
      <c r="G18" s="347">
        <f t="shared" si="19"/>
        <v>1372</v>
      </c>
      <c r="H18" s="344">
        <f t="shared" si="6"/>
        <v>106.10982211910286</v>
      </c>
      <c r="I18" s="344">
        <f t="shared" si="7"/>
        <v>103.1578947368421</v>
      </c>
      <c r="J18" s="344">
        <f t="shared" si="8"/>
        <v>103.1578947368421</v>
      </c>
      <c r="K18" s="347"/>
      <c r="L18" s="343">
        <v>161</v>
      </c>
      <c r="M18" s="358">
        <v>177</v>
      </c>
      <c r="N18" s="358">
        <v>177</v>
      </c>
      <c r="O18" s="343">
        <v>176</v>
      </c>
      <c r="P18" s="358">
        <v>183</v>
      </c>
      <c r="Q18" s="358">
        <v>183</v>
      </c>
      <c r="R18" s="343">
        <v>122</v>
      </c>
      <c r="S18" s="358">
        <v>131</v>
      </c>
      <c r="T18" s="358">
        <v>131</v>
      </c>
      <c r="U18" s="343">
        <v>104</v>
      </c>
      <c r="V18" s="358">
        <v>111</v>
      </c>
      <c r="W18" s="358">
        <v>111</v>
      </c>
      <c r="X18" s="343">
        <v>111</v>
      </c>
      <c r="Y18" s="358">
        <v>124</v>
      </c>
      <c r="Z18" s="358">
        <v>124</v>
      </c>
      <c r="AA18" s="343">
        <v>231</v>
      </c>
      <c r="AB18" s="358">
        <v>232</v>
      </c>
      <c r="AC18" s="358">
        <v>232</v>
      </c>
      <c r="AD18" s="343">
        <v>425</v>
      </c>
      <c r="AE18" s="358">
        <v>414</v>
      </c>
      <c r="AF18" s="358">
        <v>414</v>
      </c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</row>
    <row r="19" spans="1:54" s="34" customFormat="1" ht="43.5" customHeight="1" x14ac:dyDescent="0.25">
      <c r="A19" s="19">
        <v>3</v>
      </c>
      <c r="B19" s="84" t="s">
        <v>524</v>
      </c>
      <c r="C19" s="19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1:54" s="346" customFormat="1" ht="53.25" customHeight="1" x14ac:dyDescent="0.25">
      <c r="A20" s="340"/>
      <c r="B20" s="341" t="s">
        <v>525</v>
      </c>
      <c r="C20" s="340" t="s">
        <v>27</v>
      </c>
      <c r="D20" s="343">
        <v>100</v>
      </c>
      <c r="E20" s="347">
        <v>100</v>
      </c>
      <c r="F20" s="347">
        <v>100</v>
      </c>
      <c r="G20" s="347">
        <v>100</v>
      </c>
      <c r="H20" s="344">
        <f t="shared" ref="H20:H21" si="20">F20/D20%</f>
        <v>100</v>
      </c>
      <c r="I20" s="344">
        <f t="shared" ref="I20:I21" si="21">F20/E20%</f>
        <v>100</v>
      </c>
      <c r="J20" s="344">
        <f t="shared" ref="J20:J21" si="22">G20/E20%</f>
        <v>100</v>
      </c>
      <c r="K20" s="347"/>
      <c r="L20" s="343">
        <v>100</v>
      </c>
      <c r="M20" s="343">
        <v>100</v>
      </c>
      <c r="N20" s="343">
        <v>100</v>
      </c>
      <c r="O20" s="343">
        <v>100</v>
      </c>
      <c r="P20" s="343">
        <v>100</v>
      </c>
      <c r="Q20" s="343">
        <v>100</v>
      </c>
      <c r="R20" s="343">
        <v>100</v>
      </c>
      <c r="S20" s="343">
        <v>100</v>
      </c>
      <c r="T20" s="343">
        <v>100</v>
      </c>
      <c r="U20" s="343">
        <v>100</v>
      </c>
      <c r="V20" s="343">
        <v>100</v>
      </c>
      <c r="W20" s="343">
        <v>100</v>
      </c>
      <c r="X20" s="343">
        <v>100</v>
      </c>
      <c r="Y20" s="343">
        <v>100</v>
      </c>
      <c r="Z20" s="343">
        <v>100</v>
      </c>
      <c r="AA20" s="343">
        <v>100</v>
      </c>
      <c r="AB20" s="343">
        <v>100</v>
      </c>
      <c r="AC20" s="343">
        <v>100</v>
      </c>
      <c r="AD20" s="343">
        <v>100</v>
      </c>
      <c r="AE20" s="343">
        <v>100</v>
      </c>
      <c r="AF20" s="343">
        <v>100</v>
      </c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</row>
    <row r="21" spans="1:54" s="346" customFormat="1" ht="53.25" customHeight="1" x14ac:dyDescent="0.25">
      <c r="A21" s="340"/>
      <c r="B21" s="348" t="s">
        <v>526</v>
      </c>
      <c r="C21" s="340" t="s">
        <v>27</v>
      </c>
      <c r="D21" s="343">
        <v>100</v>
      </c>
      <c r="E21" s="347">
        <v>100</v>
      </c>
      <c r="F21" s="347">
        <v>100</v>
      </c>
      <c r="G21" s="347">
        <v>100</v>
      </c>
      <c r="H21" s="344">
        <f t="shared" si="20"/>
        <v>100</v>
      </c>
      <c r="I21" s="344">
        <f t="shared" si="21"/>
        <v>100</v>
      </c>
      <c r="J21" s="344">
        <f t="shared" si="22"/>
        <v>100</v>
      </c>
      <c r="K21" s="347"/>
      <c r="L21" s="343">
        <v>100</v>
      </c>
      <c r="M21" s="343">
        <v>100</v>
      </c>
      <c r="N21" s="343">
        <v>100</v>
      </c>
      <c r="O21" s="343">
        <v>100</v>
      </c>
      <c r="P21" s="343">
        <v>100</v>
      </c>
      <c r="Q21" s="343">
        <v>100</v>
      </c>
      <c r="R21" s="343">
        <v>100</v>
      </c>
      <c r="S21" s="343">
        <v>100</v>
      </c>
      <c r="T21" s="343">
        <v>100</v>
      </c>
      <c r="U21" s="343">
        <v>100</v>
      </c>
      <c r="V21" s="343">
        <v>100</v>
      </c>
      <c r="W21" s="343">
        <v>100</v>
      </c>
      <c r="X21" s="343">
        <v>100</v>
      </c>
      <c r="Y21" s="343">
        <v>100</v>
      </c>
      <c r="Z21" s="343">
        <v>100</v>
      </c>
      <c r="AA21" s="343">
        <v>100</v>
      </c>
      <c r="AB21" s="343">
        <v>100</v>
      </c>
      <c r="AC21" s="343">
        <v>100</v>
      </c>
      <c r="AD21" s="343">
        <v>100</v>
      </c>
      <c r="AE21" s="343">
        <v>100</v>
      </c>
      <c r="AF21" s="343">
        <v>100</v>
      </c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</row>
    <row r="22" spans="1:54" s="34" customFormat="1" ht="40.5" customHeight="1" x14ac:dyDescent="0.25">
      <c r="A22" s="19">
        <v>4</v>
      </c>
      <c r="B22" s="49" t="s">
        <v>527</v>
      </c>
      <c r="C22" s="19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spans="1:54" s="346" customFormat="1" ht="90.75" customHeight="1" x14ac:dyDescent="0.25">
      <c r="A23" s="340"/>
      <c r="B23" s="341" t="s">
        <v>528</v>
      </c>
      <c r="C23" s="342" t="s">
        <v>529</v>
      </c>
      <c r="D23" s="343">
        <v>7</v>
      </c>
      <c r="E23" s="343">
        <v>7</v>
      </c>
      <c r="F23" s="343">
        <v>7</v>
      </c>
      <c r="G23" s="343">
        <v>7</v>
      </c>
      <c r="H23" s="344">
        <f t="shared" ref="H23:H24" si="23">F23/D23%</f>
        <v>99.999999999999986</v>
      </c>
      <c r="I23" s="344">
        <f t="shared" ref="I23:I24" si="24">F23/E23%</f>
        <v>99.999999999999986</v>
      </c>
      <c r="J23" s="344">
        <f t="shared" ref="J23:J24" si="25">G23/E23%</f>
        <v>99.999999999999986</v>
      </c>
      <c r="K23" s="343"/>
      <c r="L23" s="343">
        <v>1</v>
      </c>
      <c r="M23" s="343">
        <v>1</v>
      </c>
      <c r="N23" s="343">
        <v>1</v>
      </c>
      <c r="O23" s="343">
        <v>1</v>
      </c>
      <c r="P23" s="343">
        <v>1</v>
      </c>
      <c r="Q23" s="343">
        <v>1</v>
      </c>
      <c r="R23" s="343">
        <v>1</v>
      </c>
      <c r="S23" s="343">
        <v>1</v>
      </c>
      <c r="T23" s="343">
        <v>1</v>
      </c>
      <c r="U23" s="343">
        <v>1</v>
      </c>
      <c r="V23" s="343">
        <v>1</v>
      </c>
      <c r="W23" s="343">
        <v>1</v>
      </c>
      <c r="X23" s="343">
        <v>1</v>
      </c>
      <c r="Y23" s="343">
        <v>1</v>
      </c>
      <c r="Z23" s="343">
        <v>1</v>
      </c>
      <c r="AA23" s="343">
        <v>1</v>
      </c>
      <c r="AB23" s="343">
        <v>1</v>
      </c>
      <c r="AC23" s="343">
        <v>1</v>
      </c>
      <c r="AD23" s="343">
        <v>1</v>
      </c>
      <c r="AE23" s="343">
        <v>1</v>
      </c>
      <c r="AF23" s="343">
        <v>1</v>
      </c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</row>
    <row r="24" spans="1:54" s="346" customFormat="1" ht="50.25" customHeight="1" x14ac:dyDescent="0.25">
      <c r="A24" s="340"/>
      <c r="B24" s="341" t="s">
        <v>530</v>
      </c>
      <c r="C24" s="342" t="s">
        <v>529</v>
      </c>
      <c r="D24" s="343">
        <v>7</v>
      </c>
      <c r="E24" s="343">
        <v>7</v>
      </c>
      <c r="F24" s="343">
        <v>7</v>
      </c>
      <c r="G24" s="343">
        <v>7</v>
      </c>
      <c r="H24" s="344">
        <f t="shared" si="23"/>
        <v>99.999999999999986</v>
      </c>
      <c r="I24" s="344">
        <f t="shared" si="24"/>
        <v>99.999999999999986</v>
      </c>
      <c r="J24" s="344">
        <f t="shared" si="25"/>
        <v>99.999999999999986</v>
      </c>
      <c r="K24" s="343"/>
      <c r="L24" s="343">
        <v>1</v>
      </c>
      <c r="M24" s="343">
        <v>1</v>
      </c>
      <c r="N24" s="343">
        <v>1</v>
      </c>
      <c r="O24" s="343">
        <v>1</v>
      </c>
      <c r="P24" s="343">
        <v>1</v>
      </c>
      <c r="Q24" s="343">
        <v>1</v>
      </c>
      <c r="R24" s="343">
        <v>1</v>
      </c>
      <c r="S24" s="343">
        <v>1</v>
      </c>
      <c r="T24" s="343">
        <v>1</v>
      </c>
      <c r="U24" s="343">
        <v>1</v>
      </c>
      <c r="V24" s="343">
        <v>1</v>
      </c>
      <c r="W24" s="343">
        <v>1</v>
      </c>
      <c r="X24" s="343">
        <v>1</v>
      </c>
      <c r="Y24" s="343">
        <v>1</v>
      </c>
      <c r="Z24" s="343">
        <v>1</v>
      </c>
      <c r="AA24" s="343">
        <v>1</v>
      </c>
      <c r="AB24" s="343">
        <v>1</v>
      </c>
      <c r="AC24" s="343">
        <v>1</v>
      </c>
      <c r="AD24" s="343">
        <v>1</v>
      </c>
      <c r="AE24" s="343">
        <v>1</v>
      </c>
      <c r="AF24" s="343">
        <v>1</v>
      </c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</row>
    <row r="25" spans="1:54" s="34" customFormat="1" ht="38.25" customHeight="1" x14ac:dyDescent="0.25">
      <c r="A25" s="19">
        <v>5</v>
      </c>
      <c r="B25" s="49" t="s">
        <v>531</v>
      </c>
      <c r="C25" s="19" t="s">
        <v>35</v>
      </c>
      <c r="D25" s="389">
        <v>867</v>
      </c>
      <c r="E25" s="390">
        <v>769</v>
      </c>
      <c r="F25" s="390">
        <f>+F28+F31+F34</f>
        <v>797</v>
      </c>
      <c r="G25" s="390">
        <f>+G28+G31+G34</f>
        <v>797</v>
      </c>
      <c r="H25" s="391">
        <f t="shared" ref="H25:H36" si="26">F25/D25%</f>
        <v>91.926182237600926</v>
      </c>
      <c r="I25" s="350">
        <f t="shared" ref="I25:I36" si="27">F25/E25%</f>
        <v>103.6410923276983</v>
      </c>
      <c r="J25" s="350">
        <f t="shared" ref="J25:J36" si="28">G25/E25%</f>
        <v>103.6410923276983</v>
      </c>
      <c r="K25" s="194"/>
      <c r="L25" s="52">
        <v>162</v>
      </c>
      <c r="M25" s="194">
        <f>+M28+M31+M34</f>
        <v>153</v>
      </c>
      <c r="N25" s="194">
        <f>+N28+N31+N34</f>
        <v>153</v>
      </c>
      <c r="O25" s="52">
        <v>191</v>
      </c>
      <c r="P25" s="194">
        <f>+P28+P31+P34</f>
        <v>180</v>
      </c>
      <c r="Q25" s="194">
        <f>+Q28+Q31+Q34</f>
        <v>180</v>
      </c>
      <c r="R25" s="52">
        <v>110</v>
      </c>
      <c r="S25" s="194">
        <f>+S28+S31+S34</f>
        <v>104</v>
      </c>
      <c r="T25" s="194">
        <f>+T28+T31+T34</f>
        <v>104</v>
      </c>
      <c r="U25" s="52">
        <v>39</v>
      </c>
      <c r="V25" s="194">
        <f>+V28+V31+V34</f>
        <v>35</v>
      </c>
      <c r="W25" s="194">
        <f>+W28+W31+W34</f>
        <v>35</v>
      </c>
      <c r="X25" s="52">
        <v>80</v>
      </c>
      <c r="Y25" s="194">
        <f>+Y28+Y31+Y34</f>
        <v>72</v>
      </c>
      <c r="Z25" s="194">
        <f>+Z28+Z31+Z34</f>
        <v>72</v>
      </c>
      <c r="AA25" s="52">
        <v>88</v>
      </c>
      <c r="AB25" s="194">
        <f>+AB28+AB31+AB34</f>
        <v>83</v>
      </c>
      <c r="AC25" s="194">
        <f>+AC28+AC31+AC34</f>
        <v>83</v>
      </c>
      <c r="AD25" s="52">
        <v>99</v>
      </c>
      <c r="AE25" s="194">
        <f>+AE28+AE31+AE34</f>
        <v>94</v>
      </c>
      <c r="AF25" s="194">
        <f>+AF28+AF31+AF34</f>
        <v>94</v>
      </c>
    </row>
    <row r="26" spans="1:54" ht="38.25" customHeight="1" x14ac:dyDescent="0.25">
      <c r="A26" s="17"/>
      <c r="B26" s="81" t="s">
        <v>532</v>
      </c>
      <c r="C26" s="17" t="s">
        <v>35</v>
      </c>
      <c r="D26" s="363">
        <v>822</v>
      </c>
      <c r="E26" s="392">
        <v>748</v>
      </c>
      <c r="F26" s="392">
        <f>+F29+F32+F35</f>
        <v>780</v>
      </c>
      <c r="G26" s="392">
        <f>+G29+G32+G35</f>
        <v>780</v>
      </c>
      <c r="H26" s="386">
        <f t="shared" si="26"/>
        <v>94.890510948905103</v>
      </c>
      <c r="I26" s="344">
        <f t="shared" si="27"/>
        <v>104.27807486631015</v>
      </c>
      <c r="J26" s="344">
        <f t="shared" si="28"/>
        <v>104.27807486631015</v>
      </c>
      <c r="K26" s="195"/>
      <c r="L26" s="23">
        <v>161</v>
      </c>
      <c r="M26" s="195">
        <f>+M29+M32+M35</f>
        <v>148</v>
      </c>
      <c r="N26" s="195">
        <f>+N29+N32+N35</f>
        <v>148</v>
      </c>
      <c r="O26" s="23">
        <v>185</v>
      </c>
      <c r="P26" s="195">
        <f>+P29+P32+P35</f>
        <v>175</v>
      </c>
      <c r="Q26" s="195">
        <f>+Q29+Q32+Q35</f>
        <v>175</v>
      </c>
      <c r="R26" s="23">
        <v>108</v>
      </c>
      <c r="S26" s="195">
        <f>+S29+S32+S35</f>
        <v>102</v>
      </c>
      <c r="T26" s="195">
        <f>+T29+T32+T35</f>
        <v>102</v>
      </c>
      <c r="U26" s="23">
        <v>38</v>
      </c>
      <c r="V26" s="195">
        <f>+V29+V32+V35</f>
        <v>35</v>
      </c>
      <c r="W26" s="195">
        <f>+W29+W32+W35</f>
        <v>35</v>
      </c>
      <c r="X26" s="23">
        <v>77</v>
      </c>
      <c r="Y26" s="195">
        <f>+Y29+Y32+Y35</f>
        <v>72</v>
      </c>
      <c r="Z26" s="195">
        <f>+Z29+Z32+Z35</f>
        <v>72</v>
      </c>
      <c r="AA26" s="23">
        <v>84</v>
      </c>
      <c r="AB26" s="195">
        <f>+AB29+AB32+AB35</f>
        <v>81</v>
      </c>
      <c r="AC26" s="195">
        <f>+AC29+AC32+AC35</f>
        <v>81</v>
      </c>
      <c r="AD26" s="23">
        <v>95</v>
      </c>
      <c r="AE26" s="195">
        <f>+AE29+AE32+AE35</f>
        <v>91</v>
      </c>
      <c r="AF26" s="195">
        <f>+AF29+AF32+AF35</f>
        <v>91</v>
      </c>
    </row>
    <row r="27" spans="1:54" ht="38.25" customHeight="1" x14ac:dyDescent="0.25">
      <c r="A27" s="17"/>
      <c r="B27" s="20" t="s">
        <v>533</v>
      </c>
      <c r="C27" s="17" t="s">
        <v>27</v>
      </c>
      <c r="D27" s="23">
        <v>94.809688581315001</v>
      </c>
      <c r="E27" s="196">
        <v>97.269180754225999</v>
      </c>
      <c r="F27" s="196">
        <f>+F26/F25%</f>
        <v>97.867001254705144</v>
      </c>
      <c r="G27" s="196">
        <f>+G26/G25%</f>
        <v>97.867001254705144</v>
      </c>
      <c r="H27" s="344">
        <f t="shared" si="26"/>
        <v>103.22468380514508</v>
      </c>
      <c r="I27" s="344">
        <f t="shared" si="27"/>
        <v>100.61460423110756</v>
      </c>
      <c r="J27" s="344">
        <f t="shared" si="28"/>
        <v>100.61460423110756</v>
      </c>
      <c r="K27" s="196"/>
      <c r="L27" s="23">
        <v>99.382716049383006</v>
      </c>
      <c r="M27" s="196">
        <f>+M26/M25%</f>
        <v>96.732026143790847</v>
      </c>
      <c r="N27" s="196">
        <f>+N26/N25%</f>
        <v>96.732026143790847</v>
      </c>
      <c r="O27" s="23">
        <v>96.858638743455998</v>
      </c>
      <c r="P27" s="196">
        <f>+P26/P25%</f>
        <v>97.222222222222214</v>
      </c>
      <c r="Q27" s="196">
        <f>+Q26/Q25%</f>
        <v>97.222222222222214</v>
      </c>
      <c r="R27" s="23">
        <v>98.181818181818002</v>
      </c>
      <c r="S27" s="196">
        <f>+S26/S25%</f>
        <v>98.07692307692308</v>
      </c>
      <c r="T27" s="196">
        <f>+T26/T25%</f>
        <v>98.07692307692308</v>
      </c>
      <c r="U27" s="23">
        <v>97.435897435897004</v>
      </c>
      <c r="V27" s="196">
        <f>+V26/V25%</f>
        <v>100</v>
      </c>
      <c r="W27" s="196">
        <f>+W26/W25%</f>
        <v>100</v>
      </c>
      <c r="X27" s="23">
        <v>96.25</v>
      </c>
      <c r="Y27" s="196">
        <f>+Y26/Y25%</f>
        <v>100</v>
      </c>
      <c r="Z27" s="196">
        <f>+Z26/Z25%</f>
        <v>100</v>
      </c>
      <c r="AA27" s="23">
        <v>95.454545454544999</v>
      </c>
      <c r="AB27" s="196">
        <f>+AB26/AB25%</f>
        <v>97.590361445783131</v>
      </c>
      <c r="AC27" s="196">
        <f>+AC26/AC25%</f>
        <v>97.590361445783131</v>
      </c>
      <c r="AD27" s="23">
        <v>95.959595959596001</v>
      </c>
      <c r="AE27" s="196">
        <f>+AE26/AE25%</f>
        <v>96.808510638297875</v>
      </c>
      <c r="AF27" s="196">
        <f>+AF26/AF25%</f>
        <v>96.808510638297875</v>
      </c>
    </row>
    <row r="28" spans="1:54" s="346" customFormat="1" ht="53.25" customHeight="1" x14ac:dyDescent="0.25">
      <c r="A28" s="340"/>
      <c r="B28" s="341" t="s">
        <v>534</v>
      </c>
      <c r="C28" s="340" t="s">
        <v>35</v>
      </c>
      <c r="D28" s="343">
        <v>379</v>
      </c>
      <c r="E28" s="353">
        <v>298</v>
      </c>
      <c r="F28" s="347">
        <f>M28+P28+S28+V28+Y28+AB28+AE28+36</f>
        <v>323</v>
      </c>
      <c r="G28" s="347">
        <f>N28+Q28+T28+W28+Z28+AC28+AF28+36</f>
        <v>323</v>
      </c>
      <c r="H28" s="344">
        <f t="shared" si="26"/>
        <v>85.224274406332455</v>
      </c>
      <c r="I28" s="344">
        <f t="shared" si="27"/>
        <v>108.38926174496645</v>
      </c>
      <c r="J28" s="344">
        <f t="shared" si="28"/>
        <v>108.38926174496645</v>
      </c>
      <c r="K28" s="353"/>
      <c r="L28" s="343">
        <v>59</v>
      </c>
      <c r="M28" s="354">
        <v>57</v>
      </c>
      <c r="N28" s="354">
        <v>57</v>
      </c>
      <c r="O28" s="343">
        <v>81</v>
      </c>
      <c r="P28" s="354">
        <v>78</v>
      </c>
      <c r="Q28" s="354">
        <v>78</v>
      </c>
      <c r="R28" s="343">
        <v>50</v>
      </c>
      <c r="S28" s="354">
        <v>49</v>
      </c>
      <c r="T28" s="354">
        <v>49</v>
      </c>
      <c r="U28" s="343">
        <v>12</v>
      </c>
      <c r="V28" s="354">
        <v>10</v>
      </c>
      <c r="W28" s="354">
        <v>10</v>
      </c>
      <c r="X28" s="343">
        <v>30</v>
      </c>
      <c r="Y28" s="354">
        <v>28</v>
      </c>
      <c r="Z28" s="354">
        <v>28</v>
      </c>
      <c r="AA28" s="343">
        <v>33</v>
      </c>
      <c r="AB28" s="354">
        <v>32</v>
      </c>
      <c r="AC28" s="354">
        <v>32</v>
      </c>
      <c r="AD28" s="343">
        <v>33</v>
      </c>
      <c r="AE28" s="354">
        <v>33</v>
      </c>
      <c r="AF28" s="354">
        <v>33</v>
      </c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</row>
    <row r="29" spans="1:54" s="346" customFormat="1" ht="39" customHeight="1" x14ac:dyDescent="0.25">
      <c r="A29" s="340"/>
      <c r="B29" s="341" t="s">
        <v>532</v>
      </c>
      <c r="C29" s="340" t="s">
        <v>35</v>
      </c>
      <c r="D29" s="343">
        <v>354</v>
      </c>
      <c r="E29" s="353">
        <v>293</v>
      </c>
      <c r="F29" s="347">
        <f>M29+P29+S29+V29+Y29+AB29+AE29+36</f>
        <v>318</v>
      </c>
      <c r="G29" s="347">
        <f>N29+Q29+T29+W29+Z29+AC29+AF29+36</f>
        <v>318</v>
      </c>
      <c r="H29" s="344">
        <f t="shared" si="26"/>
        <v>89.830508474576277</v>
      </c>
      <c r="I29" s="344">
        <f t="shared" si="27"/>
        <v>108.53242320819112</v>
      </c>
      <c r="J29" s="344">
        <f t="shared" si="28"/>
        <v>108.53242320819112</v>
      </c>
      <c r="K29" s="353"/>
      <c r="L29" s="343">
        <v>59</v>
      </c>
      <c r="M29" s="354">
        <v>57</v>
      </c>
      <c r="N29" s="354">
        <v>57</v>
      </c>
      <c r="O29" s="343">
        <v>81</v>
      </c>
      <c r="P29" s="354">
        <v>77</v>
      </c>
      <c r="Q29" s="354">
        <v>77</v>
      </c>
      <c r="R29" s="343">
        <v>50</v>
      </c>
      <c r="S29" s="354">
        <v>49</v>
      </c>
      <c r="T29" s="354">
        <v>49</v>
      </c>
      <c r="U29" s="343">
        <v>12</v>
      </c>
      <c r="V29" s="354">
        <v>10</v>
      </c>
      <c r="W29" s="354">
        <v>10</v>
      </c>
      <c r="X29" s="343">
        <v>30</v>
      </c>
      <c r="Y29" s="354">
        <v>28</v>
      </c>
      <c r="Z29" s="354">
        <v>28</v>
      </c>
      <c r="AA29" s="343">
        <v>31</v>
      </c>
      <c r="AB29" s="354">
        <v>31</v>
      </c>
      <c r="AC29" s="354">
        <v>31</v>
      </c>
      <c r="AD29" s="343">
        <v>30</v>
      </c>
      <c r="AE29" s="354">
        <v>30</v>
      </c>
      <c r="AF29" s="354">
        <v>30</v>
      </c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5"/>
      <c r="AT29" s="345"/>
      <c r="AU29" s="345"/>
      <c r="AV29" s="345"/>
      <c r="AW29" s="345"/>
      <c r="AX29" s="345"/>
      <c r="AY29" s="345"/>
      <c r="AZ29" s="345"/>
      <c r="BA29" s="345"/>
      <c r="BB29" s="345"/>
    </row>
    <row r="30" spans="1:54" s="346" customFormat="1" ht="39" customHeight="1" x14ac:dyDescent="0.25">
      <c r="A30" s="340"/>
      <c r="B30" s="348" t="s">
        <v>533</v>
      </c>
      <c r="C30" s="340" t="s">
        <v>27</v>
      </c>
      <c r="D30" s="343">
        <v>93.403693931397996</v>
      </c>
      <c r="E30" s="355">
        <v>98.322147651007</v>
      </c>
      <c r="F30" s="355">
        <f>+F29/F28%</f>
        <v>98.452012383900936</v>
      </c>
      <c r="G30" s="355">
        <f>+G29/G28%</f>
        <v>98.452012383900936</v>
      </c>
      <c r="H30" s="344">
        <f t="shared" si="26"/>
        <v>105.40483811722775</v>
      </c>
      <c r="I30" s="344">
        <f t="shared" si="27"/>
        <v>100.13208085461568</v>
      </c>
      <c r="J30" s="344">
        <f t="shared" si="28"/>
        <v>100.13208085461568</v>
      </c>
      <c r="K30" s="355"/>
      <c r="L30" s="343">
        <v>100</v>
      </c>
      <c r="M30" s="355">
        <f t="shared" ref="M30:N30" si="29">+M29/M28%</f>
        <v>100.00000000000001</v>
      </c>
      <c r="N30" s="355">
        <f t="shared" si="29"/>
        <v>100.00000000000001</v>
      </c>
      <c r="O30" s="343">
        <v>100</v>
      </c>
      <c r="P30" s="355">
        <f t="shared" ref="P30:Q30" si="30">+P29/P28%</f>
        <v>98.717948717948715</v>
      </c>
      <c r="Q30" s="355">
        <f t="shared" si="30"/>
        <v>98.717948717948715</v>
      </c>
      <c r="R30" s="343">
        <v>100</v>
      </c>
      <c r="S30" s="355">
        <f t="shared" ref="S30:T30" si="31">+S29/S28%</f>
        <v>100</v>
      </c>
      <c r="T30" s="355">
        <f t="shared" si="31"/>
        <v>100</v>
      </c>
      <c r="U30" s="343">
        <v>100</v>
      </c>
      <c r="V30" s="355">
        <f t="shared" ref="V30:W30" si="32">+V29/V28%</f>
        <v>100</v>
      </c>
      <c r="W30" s="355">
        <f t="shared" si="32"/>
        <v>100</v>
      </c>
      <c r="X30" s="343">
        <v>100</v>
      </c>
      <c r="Y30" s="355">
        <f t="shared" ref="Y30:Z30" si="33">+Y29/Y28%</f>
        <v>99.999999999999986</v>
      </c>
      <c r="Z30" s="355">
        <f t="shared" si="33"/>
        <v>99.999999999999986</v>
      </c>
      <c r="AA30" s="343">
        <v>93.939393939393995</v>
      </c>
      <c r="AB30" s="355">
        <f t="shared" ref="AB30:AC30" si="34">+AB29/AB28%</f>
        <v>96.875</v>
      </c>
      <c r="AC30" s="355">
        <f t="shared" si="34"/>
        <v>96.875</v>
      </c>
      <c r="AD30" s="343">
        <v>90.909090909091006</v>
      </c>
      <c r="AE30" s="355">
        <f t="shared" ref="AE30:AF30" si="35">+AE29/AE28%</f>
        <v>90.909090909090907</v>
      </c>
      <c r="AF30" s="355">
        <f t="shared" si="35"/>
        <v>90.909090909090907</v>
      </c>
      <c r="AG30" s="345"/>
      <c r="AH30" s="345"/>
      <c r="AI30" s="345"/>
      <c r="AJ30" s="345"/>
      <c r="AK30" s="345"/>
      <c r="AL30" s="345"/>
      <c r="AM30" s="345"/>
      <c r="AN30" s="345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345"/>
      <c r="AZ30" s="345"/>
      <c r="BA30" s="345"/>
      <c r="BB30" s="345"/>
    </row>
    <row r="31" spans="1:54" s="357" customFormat="1" ht="39" customHeight="1" x14ac:dyDescent="0.25">
      <c r="A31" s="356"/>
      <c r="B31" s="348" t="s">
        <v>535</v>
      </c>
      <c r="C31" s="340" t="s">
        <v>35</v>
      </c>
      <c r="D31" s="343">
        <v>289</v>
      </c>
      <c r="E31" s="353">
        <v>265</v>
      </c>
      <c r="F31" s="347">
        <f>M31+P31+S31+V31+Y31+AB31+AE31+23</f>
        <v>275</v>
      </c>
      <c r="G31" s="347">
        <f>N31+Q31+T31+W31+Z31+AC31+AF31+23</f>
        <v>275</v>
      </c>
      <c r="H31" s="344">
        <f t="shared" si="26"/>
        <v>95.155709342560556</v>
      </c>
      <c r="I31" s="344">
        <f t="shared" si="27"/>
        <v>103.77358490566039</v>
      </c>
      <c r="J31" s="344">
        <f t="shared" si="28"/>
        <v>103.77358490566039</v>
      </c>
      <c r="K31" s="353"/>
      <c r="L31" s="343">
        <v>58</v>
      </c>
      <c r="M31" s="354">
        <v>57</v>
      </c>
      <c r="N31" s="354">
        <v>57</v>
      </c>
      <c r="O31" s="343">
        <v>67</v>
      </c>
      <c r="P31" s="354">
        <v>64</v>
      </c>
      <c r="Q31" s="354">
        <v>64</v>
      </c>
      <c r="R31" s="343">
        <v>31</v>
      </c>
      <c r="S31" s="354">
        <v>30</v>
      </c>
      <c r="T31" s="354">
        <v>30</v>
      </c>
      <c r="U31" s="343">
        <v>16</v>
      </c>
      <c r="V31" s="354">
        <v>14</v>
      </c>
      <c r="W31" s="354">
        <v>14</v>
      </c>
      <c r="X31" s="343">
        <v>27</v>
      </c>
      <c r="Y31" s="354">
        <v>24</v>
      </c>
      <c r="Z31" s="354">
        <v>24</v>
      </c>
      <c r="AA31" s="343">
        <v>31</v>
      </c>
      <c r="AB31" s="354">
        <v>29</v>
      </c>
      <c r="AC31" s="354">
        <v>29</v>
      </c>
      <c r="AD31" s="343">
        <v>35</v>
      </c>
      <c r="AE31" s="354">
        <v>34</v>
      </c>
      <c r="AF31" s="354">
        <v>34</v>
      </c>
    </row>
    <row r="32" spans="1:54" s="346" customFormat="1" ht="39" customHeight="1" x14ac:dyDescent="0.25">
      <c r="A32" s="340"/>
      <c r="B32" s="341" t="s">
        <v>532</v>
      </c>
      <c r="C32" s="340" t="s">
        <v>35</v>
      </c>
      <c r="D32" s="343">
        <v>276</v>
      </c>
      <c r="E32" s="353">
        <v>252</v>
      </c>
      <c r="F32" s="347">
        <f>M32+P32+S32+V32+Y32+AB32+AE32+23</f>
        <v>268</v>
      </c>
      <c r="G32" s="347">
        <f>N32+Q32+T32+W32+Z32+AC32+AF32+23</f>
        <v>268</v>
      </c>
      <c r="H32" s="344">
        <f t="shared" si="26"/>
        <v>97.101449275362327</v>
      </c>
      <c r="I32" s="344">
        <f t="shared" si="27"/>
        <v>106.34920634920636</v>
      </c>
      <c r="J32" s="344">
        <f t="shared" si="28"/>
        <v>106.34920634920636</v>
      </c>
      <c r="K32" s="353"/>
      <c r="L32" s="343">
        <v>58</v>
      </c>
      <c r="M32" s="354">
        <v>56</v>
      </c>
      <c r="N32" s="354">
        <v>56</v>
      </c>
      <c r="O32" s="343">
        <v>62</v>
      </c>
      <c r="P32" s="354">
        <v>60</v>
      </c>
      <c r="Q32" s="354">
        <v>60</v>
      </c>
      <c r="R32" s="343">
        <v>30</v>
      </c>
      <c r="S32" s="354">
        <v>29</v>
      </c>
      <c r="T32" s="354">
        <v>29</v>
      </c>
      <c r="U32" s="343">
        <v>15</v>
      </c>
      <c r="V32" s="354">
        <v>14</v>
      </c>
      <c r="W32" s="354">
        <v>14</v>
      </c>
      <c r="X32" s="343">
        <v>24</v>
      </c>
      <c r="Y32" s="354">
        <v>24</v>
      </c>
      <c r="Z32" s="354">
        <v>24</v>
      </c>
      <c r="AA32" s="343">
        <v>29</v>
      </c>
      <c r="AB32" s="354">
        <v>28</v>
      </c>
      <c r="AC32" s="354">
        <v>28</v>
      </c>
      <c r="AD32" s="343">
        <v>34</v>
      </c>
      <c r="AE32" s="354">
        <v>34</v>
      </c>
      <c r="AF32" s="354">
        <v>34</v>
      </c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</row>
    <row r="33" spans="1:54" s="346" customFormat="1" ht="39" customHeight="1" x14ac:dyDescent="0.25">
      <c r="A33" s="340"/>
      <c r="B33" s="348" t="s">
        <v>533</v>
      </c>
      <c r="C33" s="340" t="s">
        <v>27</v>
      </c>
      <c r="D33" s="343">
        <v>95.501730103805997</v>
      </c>
      <c r="E33" s="355">
        <v>95.094339622641996</v>
      </c>
      <c r="F33" s="355">
        <f>+F32/F31%</f>
        <v>97.454545454545453</v>
      </c>
      <c r="G33" s="355">
        <f>+G32/G31%</f>
        <v>97.454545454545453</v>
      </c>
      <c r="H33" s="344">
        <f t="shared" si="26"/>
        <v>102.04479578392647</v>
      </c>
      <c r="I33" s="344">
        <f t="shared" si="27"/>
        <v>102.48196248196196</v>
      </c>
      <c r="J33" s="344">
        <f t="shared" si="28"/>
        <v>102.48196248196196</v>
      </c>
      <c r="K33" s="355"/>
      <c r="L33" s="343">
        <v>100</v>
      </c>
      <c r="M33" s="355">
        <f t="shared" ref="M33:N33" si="36">+M32/M31%</f>
        <v>98.245614035087726</v>
      </c>
      <c r="N33" s="355">
        <f t="shared" si="36"/>
        <v>98.245614035087726</v>
      </c>
      <c r="O33" s="343">
        <v>92.537313432836001</v>
      </c>
      <c r="P33" s="355">
        <f t="shared" ref="P33:Q33" si="37">+P32/P31%</f>
        <v>93.75</v>
      </c>
      <c r="Q33" s="355">
        <f t="shared" si="37"/>
        <v>93.75</v>
      </c>
      <c r="R33" s="343">
        <v>96.774193548387004</v>
      </c>
      <c r="S33" s="355">
        <f t="shared" ref="S33:T33" si="38">+S32/S31%</f>
        <v>96.666666666666671</v>
      </c>
      <c r="T33" s="355">
        <f t="shared" si="38"/>
        <v>96.666666666666671</v>
      </c>
      <c r="U33" s="343">
        <v>93.75</v>
      </c>
      <c r="V33" s="355">
        <f t="shared" ref="V33:W33" si="39">+V32/V31%</f>
        <v>99.999999999999986</v>
      </c>
      <c r="W33" s="355">
        <f t="shared" si="39"/>
        <v>99.999999999999986</v>
      </c>
      <c r="X33" s="343">
        <v>88.888888888888999</v>
      </c>
      <c r="Y33" s="355">
        <f t="shared" ref="Y33:Z33" si="40">+Y32/Y31%</f>
        <v>100</v>
      </c>
      <c r="Z33" s="355">
        <f t="shared" si="40"/>
        <v>100</v>
      </c>
      <c r="AA33" s="343">
        <v>93.548387096773993</v>
      </c>
      <c r="AB33" s="355">
        <f t="shared" ref="AB33:AC33" si="41">+AB32/AB31%</f>
        <v>96.551724137931046</v>
      </c>
      <c r="AC33" s="355">
        <f t="shared" si="41"/>
        <v>96.551724137931046</v>
      </c>
      <c r="AD33" s="343">
        <v>97.142857142856997</v>
      </c>
      <c r="AE33" s="355">
        <f t="shared" ref="AE33:AF33" si="42">+AE32/AE31%</f>
        <v>99.999999999999986</v>
      </c>
      <c r="AF33" s="355">
        <f t="shared" si="42"/>
        <v>99.999999999999986</v>
      </c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</row>
    <row r="34" spans="1:54" s="346" customFormat="1" ht="39" customHeight="1" x14ac:dyDescent="0.25">
      <c r="A34" s="340"/>
      <c r="B34" s="348" t="s">
        <v>536</v>
      </c>
      <c r="C34" s="340" t="s">
        <v>35</v>
      </c>
      <c r="D34" s="343">
        <v>199</v>
      </c>
      <c r="E34" s="353">
        <v>206</v>
      </c>
      <c r="F34" s="347">
        <f>M34+P34+S34+V34+Y34+AB34+AE34+17</f>
        <v>199</v>
      </c>
      <c r="G34" s="347">
        <f>N34+Q34+T34+W34+Z34+AC34+AF34+17</f>
        <v>199</v>
      </c>
      <c r="H34" s="344">
        <f t="shared" si="26"/>
        <v>100</v>
      </c>
      <c r="I34" s="344">
        <f t="shared" si="27"/>
        <v>96.601941747572809</v>
      </c>
      <c r="J34" s="344">
        <f t="shared" si="28"/>
        <v>96.601941747572809</v>
      </c>
      <c r="K34" s="353"/>
      <c r="L34" s="343">
        <v>45</v>
      </c>
      <c r="M34" s="354">
        <v>39</v>
      </c>
      <c r="N34" s="354">
        <v>39</v>
      </c>
      <c r="O34" s="343">
        <v>43</v>
      </c>
      <c r="P34" s="354">
        <v>38</v>
      </c>
      <c r="Q34" s="354">
        <v>38</v>
      </c>
      <c r="R34" s="343">
        <v>29</v>
      </c>
      <c r="S34" s="354">
        <v>25</v>
      </c>
      <c r="T34" s="354">
        <v>25</v>
      </c>
      <c r="U34" s="343">
        <v>11</v>
      </c>
      <c r="V34" s="354">
        <v>11</v>
      </c>
      <c r="W34" s="354">
        <v>11</v>
      </c>
      <c r="X34" s="343">
        <v>23</v>
      </c>
      <c r="Y34" s="354">
        <v>20</v>
      </c>
      <c r="Z34" s="354">
        <v>20</v>
      </c>
      <c r="AA34" s="343">
        <v>24</v>
      </c>
      <c r="AB34" s="354">
        <v>22</v>
      </c>
      <c r="AC34" s="354">
        <v>22</v>
      </c>
      <c r="AD34" s="343">
        <v>31</v>
      </c>
      <c r="AE34" s="354">
        <v>27</v>
      </c>
      <c r="AF34" s="354">
        <v>27</v>
      </c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</row>
    <row r="35" spans="1:54" s="346" customFormat="1" ht="39" customHeight="1" x14ac:dyDescent="0.25">
      <c r="A35" s="340"/>
      <c r="B35" s="348" t="s">
        <v>532</v>
      </c>
      <c r="C35" s="340" t="s">
        <v>35</v>
      </c>
      <c r="D35" s="343">
        <v>192</v>
      </c>
      <c r="E35" s="353">
        <v>203</v>
      </c>
      <c r="F35" s="347">
        <f>M35+P35+S35+V35+Y35+AB35+AE35+17</f>
        <v>194</v>
      </c>
      <c r="G35" s="347">
        <f>N35+Q35+T35+W35+Z35+AC35+AF35+17</f>
        <v>194</v>
      </c>
      <c r="H35" s="344">
        <f t="shared" si="26"/>
        <v>101.04166666666667</v>
      </c>
      <c r="I35" s="344">
        <f t="shared" si="27"/>
        <v>95.566502463054192</v>
      </c>
      <c r="J35" s="344">
        <f t="shared" si="28"/>
        <v>95.566502463054192</v>
      </c>
      <c r="K35" s="353"/>
      <c r="L35" s="343">
        <v>44</v>
      </c>
      <c r="M35" s="354">
        <f>M34-4</f>
        <v>35</v>
      </c>
      <c r="N35" s="354">
        <f>N34-4</f>
        <v>35</v>
      </c>
      <c r="O35" s="343">
        <v>42</v>
      </c>
      <c r="P35" s="354">
        <v>38</v>
      </c>
      <c r="Q35" s="354">
        <v>38</v>
      </c>
      <c r="R35" s="343">
        <v>28</v>
      </c>
      <c r="S35" s="354">
        <v>24</v>
      </c>
      <c r="T35" s="354">
        <v>24</v>
      </c>
      <c r="U35" s="343">
        <v>11</v>
      </c>
      <c r="V35" s="354">
        <v>11</v>
      </c>
      <c r="W35" s="354">
        <v>11</v>
      </c>
      <c r="X35" s="343">
        <v>23</v>
      </c>
      <c r="Y35" s="354">
        <v>20</v>
      </c>
      <c r="Z35" s="354">
        <v>20</v>
      </c>
      <c r="AA35" s="343">
        <v>24</v>
      </c>
      <c r="AB35" s="354">
        <v>22</v>
      </c>
      <c r="AC35" s="354">
        <v>22</v>
      </c>
      <c r="AD35" s="343">
        <v>31</v>
      </c>
      <c r="AE35" s="354">
        <v>27</v>
      </c>
      <c r="AF35" s="354">
        <v>27</v>
      </c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</row>
    <row r="36" spans="1:54" ht="39" customHeight="1" x14ac:dyDescent="0.25">
      <c r="A36" s="17"/>
      <c r="B36" s="20" t="s">
        <v>533</v>
      </c>
      <c r="C36" s="17" t="s">
        <v>27</v>
      </c>
      <c r="D36" s="23">
        <v>96.482412060301996</v>
      </c>
      <c r="E36" s="196">
        <v>98.543689320387998</v>
      </c>
      <c r="F36" s="196">
        <f>F35/F34%</f>
        <v>97.48743718592965</v>
      </c>
      <c r="G36" s="196">
        <f>G35/G34%</f>
        <v>97.48743718592965</v>
      </c>
      <c r="H36" s="344">
        <f t="shared" si="26"/>
        <v>101.04166666666616</v>
      </c>
      <c r="I36" s="344">
        <f t="shared" si="27"/>
        <v>98.928138228086596</v>
      </c>
      <c r="J36" s="344">
        <f t="shared" si="28"/>
        <v>98.928138228086596</v>
      </c>
      <c r="K36" s="196"/>
      <c r="L36" s="23">
        <v>97.777777777777999</v>
      </c>
      <c r="M36" s="196">
        <f t="shared" ref="M36:N36" si="43">M35/M34%</f>
        <v>89.743589743589737</v>
      </c>
      <c r="N36" s="196">
        <f t="shared" si="43"/>
        <v>89.743589743589737</v>
      </c>
      <c r="O36" s="23">
        <v>97.674418604650995</v>
      </c>
      <c r="P36" s="196">
        <f t="shared" ref="P36:Q36" si="44">P35/P34%</f>
        <v>100</v>
      </c>
      <c r="Q36" s="196">
        <f t="shared" si="44"/>
        <v>100</v>
      </c>
      <c r="R36" s="23">
        <v>96.551724137931004</v>
      </c>
      <c r="S36" s="196">
        <f t="shared" ref="S36:T36" si="45">S35/S34%</f>
        <v>96</v>
      </c>
      <c r="T36" s="196">
        <f t="shared" si="45"/>
        <v>96</v>
      </c>
      <c r="U36" s="23">
        <v>100</v>
      </c>
      <c r="V36" s="196">
        <f t="shared" ref="V36" si="46">V35/V34%</f>
        <v>100</v>
      </c>
      <c r="W36" s="196">
        <f t="shared" ref="W36" si="47">W35/W34%</f>
        <v>100</v>
      </c>
      <c r="X36" s="23">
        <v>100</v>
      </c>
      <c r="Y36" s="196">
        <f t="shared" ref="Y36" si="48">Y35/Y34%</f>
        <v>100</v>
      </c>
      <c r="Z36" s="196">
        <f t="shared" ref="Z36" si="49">Z35/Z34%</f>
        <v>100</v>
      </c>
      <c r="AA36" s="23">
        <v>100</v>
      </c>
      <c r="AB36" s="196">
        <f t="shared" ref="AB36" si="50">AB35/AB34%</f>
        <v>100</v>
      </c>
      <c r="AC36" s="196">
        <f t="shared" ref="AC36" si="51">AC35/AC34%</f>
        <v>100</v>
      </c>
      <c r="AD36" s="23">
        <v>100</v>
      </c>
      <c r="AE36" s="196">
        <f t="shared" ref="AE36" si="52">AE35/AE34%</f>
        <v>100</v>
      </c>
      <c r="AF36" s="196">
        <f t="shared" ref="AF36" si="53">AF35/AF34%</f>
        <v>100</v>
      </c>
    </row>
    <row r="37" spans="1:54" ht="37.5" hidden="1" customHeight="1" x14ac:dyDescent="0.25">
      <c r="A37" s="17"/>
      <c r="B37" s="20"/>
      <c r="C37" s="17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54" ht="40.5" hidden="1" customHeight="1" x14ac:dyDescent="0.25">
      <c r="A38" s="17"/>
      <c r="B38" s="20"/>
      <c r="C38" s="17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1:54" ht="37.5" hidden="1" customHeight="1" x14ac:dyDescent="0.25">
      <c r="A39" s="17"/>
      <c r="B39" s="20"/>
      <c r="C39" s="17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</row>
    <row r="40" spans="1:54" ht="45" hidden="1" customHeight="1" x14ac:dyDescent="0.25">
      <c r="A40" s="17"/>
      <c r="B40" s="20"/>
      <c r="C40" s="17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  <row r="41" spans="1:54" s="34" customFormat="1" ht="39" customHeight="1" x14ac:dyDescent="0.25">
      <c r="A41" s="19">
        <v>6</v>
      </c>
      <c r="B41" s="49" t="s">
        <v>537</v>
      </c>
      <c r="C41" s="19" t="s">
        <v>538</v>
      </c>
      <c r="D41" s="52">
        <v>28</v>
      </c>
      <c r="E41" s="52">
        <v>28</v>
      </c>
      <c r="F41" s="52">
        <f>+F42+F43+F44+F45</f>
        <v>28</v>
      </c>
      <c r="G41" s="52">
        <f>+G42+G43+G44+G45</f>
        <v>28</v>
      </c>
      <c r="H41" s="350">
        <f t="shared" ref="H41:H45" si="54">F41/D41%</f>
        <v>99.999999999999986</v>
      </c>
      <c r="I41" s="350">
        <f t="shared" ref="I41:I45" si="55">F41/E41%</f>
        <v>99.999999999999986</v>
      </c>
      <c r="J41" s="350">
        <f t="shared" ref="J41:J45" si="56">G41/E41%</f>
        <v>99.999999999999986</v>
      </c>
      <c r="K41" s="52"/>
      <c r="L41" s="52">
        <v>5</v>
      </c>
      <c r="M41" s="52">
        <f>+M42+M43+M44+M45</f>
        <v>5</v>
      </c>
      <c r="N41" s="52">
        <f>+N42+N43+N44+N45</f>
        <v>5</v>
      </c>
      <c r="O41" s="52">
        <v>6</v>
      </c>
      <c r="P41" s="52">
        <f>+P42+P43+P44+P45</f>
        <v>6</v>
      </c>
      <c r="Q41" s="52">
        <f>+Q42+Q43+Q44+Q45</f>
        <v>6</v>
      </c>
      <c r="R41" s="52">
        <v>4</v>
      </c>
      <c r="S41" s="52">
        <f>+S42+S43+S44+S45</f>
        <v>4</v>
      </c>
      <c r="T41" s="52">
        <f>+T42+T43+T44+T45</f>
        <v>4</v>
      </c>
      <c r="U41" s="52">
        <v>3</v>
      </c>
      <c r="V41" s="52">
        <f>+V42+V43+V44+V45</f>
        <v>3</v>
      </c>
      <c r="W41" s="52">
        <f>+W42+W43+W44+W45</f>
        <v>3</v>
      </c>
      <c r="X41" s="52">
        <v>3</v>
      </c>
      <c r="Y41" s="52">
        <f>+Y42+Y43+Y44+Y45</f>
        <v>3</v>
      </c>
      <c r="Z41" s="52">
        <f>+Z42+Z43+Z44+Z45</f>
        <v>3</v>
      </c>
      <c r="AA41" s="52">
        <v>3</v>
      </c>
      <c r="AB41" s="52">
        <f>+AB42+AB43+AB44+AB45</f>
        <v>3</v>
      </c>
      <c r="AC41" s="52">
        <f>+AC42+AC43+AC44+AC45</f>
        <v>3</v>
      </c>
      <c r="AD41" s="52">
        <v>4</v>
      </c>
      <c r="AE41" s="52">
        <f>+AE42+AE43+AE44+AE45</f>
        <v>4</v>
      </c>
      <c r="AF41" s="52">
        <f>+AF42+AF43+AF44+AF45</f>
        <v>4</v>
      </c>
    </row>
    <row r="42" spans="1:54" ht="40.5" customHeight="1" x14ac:dyDescent="0.25">
      <c r="A42" s="17"/>
      <c r="B42" s="20" t="s">
        <v>539</v>
      </c>
      <c r="C42" s="17" t="s">
        <v>538</v>
      </c>
      <c r="D42" s="23">
        <v>12</v>
      </c>
      <c r="E42" s="193">
        <v>12</v>
      </c>
      <c r="F42" s="347">
        <f t="shared" ref="F42:F45" si="57">M42+P42+S42+V42+Y42+AB42+AE42</f>
        <v>12</v>
      </c>
      <c r="G42" s="347">
        <f t="shared" ref="G42:G45" si="58">N42+Q42+T42+W42+Z42+AC42+AF42</f>
        <v>12</v>
      </c>
      <c r="H42" s="344">
        <f t="shared" si="54"/>
        <v>100</v>
      </c>
      <c r="I42" s="344">
        <f t="shared" si="55"/>
        <v>100</v>
      </c>
      <c r="J42" s="344">
        <f t="shared" si="56"/>
        <v>100</v>
      </c>
      <c r="K42" s="193"/>
      <c r="L42" s="23">
        <v>2</v>
      </c>
      <c r="M42" s="23">
        <v>2</v>
      </c>
      <c r="N42" s="23">
        <v>2</v>
      </c>
      <c r="O42" s="23">
        <v>3</v>
      </c>
      <c r="P42" s="23">
        <v>3</v>
      </c>
      <c r="Q42" s="23">
        <v>3</v>
      </c>
      <c r="R42" s="23">
        <v>2</v>
      </c>
      <c r="S42" s="23">
        <v>2</v>
      </c>
      <c r="T42" s="23">
        <v>2</v>
      </c>
      <c r="U42" s="23">
        <v>1</v>
      </c>
      <c r="V42" s="23">
        <v>1</v>
      </c>
      <c r="W42" s="23">
        <v>1</v>
      </c>
      <c r="X42" s="23">
        <v>1</v>
      </c>
      <c r="Y42" s="23">
        <v>1</v>
      </c>
      <c r="Z42" s="23">
        <v>1</v>
      </c>
      <c r="AA42" s="23">
        <v>1</v>
      </c>
      <c r="AB42" s="23">
        <v>1</v>
      </c>
      <c r="AC42" s="23">
        <v>1</v>
      </c>
      <c r="AD42" s="23">
        <v>2</v>
      </c>
      <c r="AE42" s="23">
        <v>2</v>
      </c>
      <c r="AF42" s="23">
        <v>2</v>
      </c>
    </row>
    <row r="43" spans="1:54" ht="40.5" customHeight="1" x14ac:dyDescent="0.25">
      <c r="A43" s="17"/>
      <c r="B43" s="20" t="s">
        <v>540</v>
      </c>
      <c r="C43" s="17" t="s">
        <v>538</v>
      </c>
      <c r="D43" s="23">
        <v>8</v>
      </c>
      <c r="E43" s="193">
        <v>8</v>
      </c>
      <c r="F43" s="347">
        <f t="shared" si="57"/>
        <v>8</v>
      </c>
      <c r="G43" s="347">
        <f t="shared" si="58"/>
        <v>8</v>
      </c>
      <c r="H43" s="344">
        <f t="shared" si="54"/>
        <v>100</v>
      </c>
      <c r="I43" s="344">
        <f t="shared" si="55"/>
        <v>100</v>
      </c>
      <c r="J43" s="344">
        <f t="shared" si="56"/>
        <v>100</v>
      </c>
      <c r="K43" s="193"/>
      <c r="L43" s="23">
        <v>2</v>
      </c>
      <c r="M43" s="23">
        <v>2</v>
      </c>
      <c r="N43" s="23">
        <v>2</v>
      </c>
      <c r="O43" s="23">
        <v>2</v>
      </c>
      <c r="P43" s="23">
        <v>2</v>
      </c>
      <c r="Q43" s="23">
        <v>2</v>
      </c>
      <c r="R43" s="23">
        <v>1</v>
      </c>
      <c r="S43" s="23">
        <v>1</v>
      </c>
      <c r="T43" s="23">
        <v>1</v>
      </c>
      <c r="U43" s="23">
        <v>1</v>
      </c>
      <c r="V43" s="23">
        <v>1</v>
      </c>
      <c r="W43" s="23">
        <v>1</v>
      </c>
      <c r="X43" s="23">
        <v>1</v>
      </c>
      <c r="Y43" s="23">
        <v>1</v>
      </c>
      <c r="Z43" s="23">
        <v>1</v>
      </c>
      <c r="AA43" s="23">
        <v>1</v>
      </c>
      <c r="AB43" s="23">
        <v>1</v>
      </c>
      <c r="AC43" s="23">
        <v>1</v>
      </c>
      <c r="AD43" s="23"/>
      <c r="AE43" s="23"/>
      <c r="AF43" s="23"/>
    </row>
    <row r="44" spans="1:54" ht="40.5" customHeight="1" x14ac:dyDescent="0.25">
      <c r="A44" s="17"/>
      <c r="B44" s="81" t="s">
        <v>541</v>
      </c>
      <c r="C44" s="17" t="s">
        <v>538</v>
      </c>
      <c r="D44" s="23">
        <v>1</v>
      </c>
      <c r="E44" s="193">
        <v>2</v>
      </c>
      <c r="F44" s="347">
        <f t="shared" si="57"/>
        <v>2</v>
      </c>
      <c r="G44" s="347">
        <f t="shared" si="58"/>
        <v>2</v>
      </c>
      <c r="H44" s="344">
        <f t="shared" si="54"/>
        <v>200</v>
      </c>
      <c r="I44" s="344">
        <f t="shared" si="55"/>
        <v>100</v>
      </c>
      <c r="J44" s="344">
        <f t="shared" si="56"/>
        <v>100</v>
      </c>
      <c r="K44" s="19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>
        <v>2</v>
      </c>
      <c r="AE44" s="23">
        <v>2</v>
      </c>
      <c r="AF44" s="23">
        <v>2</v>
      </c>
    </row>
    <row r="45" spans="1:54" ht="40.5" customHeight="1" x14ac:dyDescent="0.25">
      <c r="A45" s="17"/>
      <c r="B45" s="20" t="s">
        <v>542</v>
      </c>
      <c r="C45" s="17" t="s">
        <v>538</v>
      </c>
      <c r="D45" s="23">
        <v>7</v>
      </c>
      <c r="E45" s="193">
        <v>6</v>
      </c>
      <c r="F45" s="347">
        <f t="shared" si="57"/>
        <v>6</v>
      </c>
      <c r="G45" s="347">
        <f t="shared" si="58"/>
        <v>6</v>
      </c>
      <c r="H45" s="344">
        <f t="shared" si="54"/>
        <v>85.714285714285708</v>
      </c>
      <c r="I45" s="344">
        <f t="shared" si="55"/>
        <v>100</v>
      </c>
      <c r="J45" s="344">
        <f t="shared" si="56"/>
        <v>100</v>
      </c>
      <c r="K45" s="193"/>
      <c r="L45" s="23">
        <v>1</v>
      </c>
      <c r="M45" s="23">
        <v>1</v>
      </c>
      <c r="N45" s="23">
        <v>1</v>
      </c>
      <c r="O45" s="23">
        <v>1</v>
      </c>
      <c r="P45" s="23">
        <v>1</v>
      </c>
      <c r="Q45" s="23">
        <v>1</v>
      </c>
      <c r="R45" s="23">
        <v>1</v>
      </c>
      <c r="S45" s="23">
        <v>1</v>
      </c>
      <c r="T45" s="23">
        <v>1</v>
      </c>
      <c r="U45" s="23">
        <v>1</v>
      </c>
      <c r="V45" s="23">
        <v>1</v>
      </c>
      <c r="W45" s="23">
        <v>1</v>
      </c>
      <c r="X45" s="23">
        <v>1</v>
      </c>
      <c r="Y45" s="23">
        <v>1</v>
      </c>
      <c r="Z45" s="23">
        <v>1</v>
      </c>
      <c r="AA45" s="23">
        <v>1</v>
      </c>
      <c r="AB45" s="23">
        <v>1</v>
      </c>
      <c r="AC45" s="23">
        <v>1</v>
      </c>
      <c r="AD45" s="23"/>
      <c r="AE45" s="23"/>
      <c r="AF45" s="23"/>
    </row>
    <row r="46" spans="1:54" ht="32.25" hidden="1" customHeight="1" x14ac:dyDescent="0.25">
      <c r="A46" s="17"/>
      <c r="B46" s="81" t="s">
        <v>543</v>
      </c>
      <c r="C46" s="17" t="s">
        <v>544</v>
      </c>
      <c r="D46" s="23">
        <v>21</v>
      </c>
      <c r="E46" s="23"/>
      <c r="F46" s="343"/>
      <c r="G46" s="343"/>
      <c r="H46" s="23"/>
      <c r="I46" s="23"/>
      <c r="J46" s="23"/>
      <c r="K46" s="23"/>
      <c r="L46" s="23">
        <v>0</v>
      </c>
      <c r="M46" s="23"/>
      <c r="N46" s="23"/>
      <c r="O46" s="23">
        <v>0</v>
      </c>
      <c r="P46" s="23"/>
      <c r="Q46" s="23"/>
      <c r="R46" s="23">
        <v>0</v>
      </c>
      <c r="S46" s="23"/>
      <c r="T46" s="23"/>
      <c r="U46" s="23">
        <v>0</v>
      </c>
      <c r="V46" s="23"/>
      <c r="W46" s="23"/>
      <c r="X46" s="23">
        <v>0</v>
      </c>
      <c r="Y46" s="23"/>
      <c r="Z46" s="23"/>
      <c r="AA46" s="23">
        <v>0</v>
      </c>
      <c r="AB46" s="23"/>
      <c r="AC46" s="23"/>
      <c r="AD46" s="23">
        <v>0</v>
      </c>
      <c r="AE46" s="23"/>
      <c r="AF46" s="23"/>
    </row>
    <row r="47" spans="1:54" ht="29.25" hidden="1" customHeight="1" x14ac:dyDescent="0.25">
      <c r="A47" s="17"/>
      <c r="B47" s="20" t="s">
        <v>545</v>
      </c>
      <c r="C47" s="17" t="s">
        <v>544</v>
      </c>
      <c r="D47" s="23">
        <v>21</v>
      </c>
      <c r="E47" s="23"/>
      <c r="F47" s="343"/>
      <c r="G47" s="343"/>
      <c r="H47" s="23"/>
      <c r="I47" s="23"/>
      <c r="J47" s="23"/>
      <c r="K47" s="23"/>
      <c r="L47" s="23">
        <v>0</v>
      </c>
      <c r="M47" s="23"/>
      <c r="N47" s="23"/>
      <c r="O47" s="23">
        <v>0</v>
      </c>
      <c r="P47" s="23"/>
      <c r="Q47" s="23"/>
      <c r="R47" s="23">
        <v>0</v>
      </c>
      <c r="S47" s="23"/>
      <c r="T47" s="23"/>
      <c r="U47" s="23">
        <v>0</v>
      </c>
      <c r="V47" s="23"/>
      <c r="W47" s="23"/>
      <c r="X47" s="23">
        <v>0</v>
      </c>
      <c r="Y47" s="23"/>
      <c r="Z47" s="23"/>
      <c r="AA47" s="23">
        <v>0</v>
      </c>
      <c r="AB47" s="23"/>
      <c r="AC47" s="23"/>
      <c r="AD47" s="23">
        <v>0</v>
      </c>
      <c r="AE47" s="23"/>
      <c r="AF47" s="23"/>
    </row>
    <row r="48" spans="1:54" s="34" customFormat="1" ht="60.75" customHeight="1" x14ac:dyDescent="0.25">
      <c r="A48" s="19">
        <v>7</v>
      </c>
      <c r="B48" s="84" t="s">
        <v>546</v>
      </c>
      <c r="C48" s="138" t="s">
        <v>538</v>
      </c>
      <c r="D48" s="52">
        <v>21</v>
      </c>
      <c r="E48" s="197">
        <v>28</v>
      </c>
      <c r="F48" s="351">
        <f t="shared" ref="F48" si="59">M48+P48+S48+V48+Y48+AB48+AE48</f>
        <v>23</v>
      </c>
      <c r="G48" s="351">
        <f t="shared" ref="G48" si="60">N48+Q48+T48+W48+Z48+AC48+AF48</f>
        <v>28</v>
      </c>
      <c r="H48" s="350">
        <f t="shared" ref="H48:H50" si="61">F48/D48%</f>
        <v>109.52380952380953</v>
      </c>
      <c r="I48" s="350">
        <f t="shared" ref="I48:I50" si="62">F48/E48%</f>
        <v>82.142857142857139</v>
      </c>
      <c r="J48" s="350">
        <f t="shared" ref="J48:J50" si="63">G48/E48%</f>
        <v>99.999999999999986</v>
      </c>
      <c r="K48" s="197"/>
      <c r="L48" s="339">
        <f>+L49</f>
        <v>5</v>
      </c>
      <c r="M48" s="339">
        <f t="shared" ref="M48:AF48" si="64">+M49</f>
        <v>4</v>
      </c>
      <c r="N48" s="339">
        <f t="shared" si="64"/>
        <v>5</v>
      </c>
      <c r="O48" s="339">
        <f t="shared" si="64"/>
        <v>6</v>
      </c>
      <c r="P48" s="339">
        <f t="shared" si="64"/>
        <v>6</v>
      </c>
      <c r="Q48" s="339">
        <f t="shared" si="64"/>
        <v>6</v>
      </c>
      <c r="R48" s="339">
        <f t="shared" si="64"/>
        <v>4</v>
      </c>
      <c r="S48" s="339">
        <f t="shared" si="64"/>
        <v>4</v>
      </c>
      <c r="T48" s="339">
        <f t="shared" si="64"/>
        <v>4</v>
      </c>
      <c r="U48" s="339">
        <f t="shared" si="64"/>
        <v>3</v>
      </c>
      <c r="V48" s="339">
        <f t="shared" si="64"/>
        <v>3</v>
      </c>
      <c r="W48" s="339">
        <f t="shared" si="64"/>
        <v>3</v>
      </c>
      <c r="X48" s="339">
        <f t="shared" si="64"/>
        <v>3</v>
      </c>
      <c r="Y48" s="339">
        <f t="shared" si="64"/>
        <v>1</v>
      </c>
      <c r="Z48" s="339">
        <f t="shared" si="64"/>
        <v>3</v>
      </c>
      <c r="AA48" s="339">
        <f t="shared" si="64"/>
        <v>3</v>
      </c>
      <c r="AB48" s="339">
        <f t="shared" si="64"/>
        <v>3</v>
      </c>
      <c r="AC48" s="339">
        <f t="shared" si="64"/>
        <v>3</v>
      </c>
      <c r="AD48" s="339">
        <f t="shared" si="64"/>
        <v>4</v>
      </c>
      <c r="AE48" s="339">
        <f t="shared" si="64"/>
        <v>2</v>
      </c>
      <c r="AF48" s="339">
        <f t="shared" si="64"/>
        <v>4</v>
      </c>
    </row>
    <row r="49" spans="1:54" ht="42" customHeight="1" x14ac:dyDescent="0.25">
      <c r="A49" s="17"/>
      <c r="B49" s="20" t="s">
        <v>547</v>
      </c>
      <c r="C49" s="17" t="s">
        <v>538</v>
      </c>
      <c r="D49" s="23">
        <v>21</v>
      </c>
      <c r="E49" s="193">
        <v>28</v>
      </c>
      <c r="F49" s="347">
        <f t="shared" ref="F49" si="65">M49+P49+S49+V49+Y49+AB49+AE49</f>
        <v>23</v>
      </c>
      <c r="G49" s="347">
        <f t="shared" ref="G49" si="66">N49+Q49+T49+W49+Z49+AC49+AF49</f>
        <v>28</v>
      </c>
      <c r="H49" s="344">
        <f t="shared" si="61"/>
        <v>109.52380952380953</v>
      </c>
      <c r="I49" s="344">
        <f t="shared" si="62"/>
        <v>82.142857142857139</v>
      </c>
      <c r="J49" s="344">
        <f t="shared" si="63"/>
        <v>99.999999999999986</v>
      </c>
      <c r="K49" s="193"/>
      <c r="L49" s="352">
        <v>5</v>
      </c>
      <c r="M49" s="352">
        <v>4</v>
      </c>
      <c r="N49" s="352">
        <v>5</v>
      </c>
      <c r="O49" s="352">
        <v>6</v>
      </c>
      <c r="P49" s="352">
        <v>6</v>
      </c>
      <c r="Q49" s="352">
        <v>6</v>
      </c>
      <c r="R49" s="352">
        <v>4</v>
      </c>
      <c r="S49" s="352">
        <v>4</v>
      </c>
      <c r="T49" s="352">
        <v>4</v>
      </c>
      <c r="U49" s="352">
        <v>3</v>
      </c>
      <c r="V49" s="352">
        <v>3</v>
      </c>
      <c r="W49" s="352">
        <v>3</v>
      </c>
      <c r="X49" s="352">
        <v>3</v>
      </c>
      <c r="Y49" s="352">
        <v>1</v>
      </c>
      <c r="Z49" s="352">
        <v>3</v>
      </c>
      <c r="AA49" s="352">
        <v>3</v>
      </c>
      <c r="AB49" s="352">
        <v>3</v>
      </c>
      <c r="AC49" s="352">
        <v>3</v>
      </c>
      <c r="AD49" s="352">
        <v>4</v>
      </c>
      <c r="AE49" s="352">
        <v>2</v>
      </c>
      <c r="AF49" s="352">
        <v>4</v>
      </c>
    </row>
    <row r="50" spans="1:54" ht="40.5" customHeight="1" x14ac:dyDescent="0.25">
      <c r="A50" s="17"/>
      <c r="B50" s="81" t="s">
        <v>548</v>
      </c>
      <c r="C50" s="17" t="s">
        <v>27</v>
      </c>
      <c r="D50" s="23">
        <v>75</v>
      </c>
      <c r="E50" s="23">
        <v>100</v>
      </c>
      <c r="F50" s="111">
        <f>F49/F41%</f>
        <v>82.142857142857139</v>
      </c>
      <c r="G50" s="23">
        <f>G49/G41%</f>
        <v>99.999999999999986</v>
      </c>
      <c r="H50" s="344">
        <f t="shared" si="61"/>
        <v>109.52380952380952</v>
      </c>
      <c r="I50" s="344">
        <f t="shared" si="62"/>
        <v>82.142857142857139</v>
      </c>
      <c r="J50" s="344">
        <f t="shared" si="63"/>
        <v>99.999999999999986</v>
      </c>
      <c r="K50" s="23"/>
      <c r="L50" s="23">
        <v>100</v>
      </c>
      <c r="M50" s="23">
        <f t="shared" ref="M50:N50" si="67">M49/M41%</f>
        <v>80</v>
      </c>
      <c r="N50" s="23">
        <f t="shared" si="67"/>
        <v>100</v>
      </c>
      <c r="O50" s="23">
        <v>100</v>
      </c>
      <c r="P50" s="23">
        <f t="shared" ref="P50" si="68">P49/P41%</f>
        <v>100</v>
      </c>
      <c r="Q50" s="23">
        <f t="shared" ref="Q50" si="69">Q49/Q41%</f>
        <v>100</v>
      </c>
      <c r="R50" s="23">
        <v>100</v>
      </c>
      <c r="S50" s="23">
        <f t="shared" ref="S50" si="70">S49/S41%</f>
        <v>100</v>
      </c>
      <c r="T50" s="23">
        <f t="shared" ref="T50" si="71">T49/T41%</f>
        <v>100</v>
      </c>
      <c r="U50" s="23">
        <v>100</v>
      </c>
      <c r="V50" s="23">
        <f t="shared" ref="V50" si="72">V49/V41%</f>
        <v>100</v>
      </c>
      <c r="W50" s="23">
        <f t="shared" ref="W50" si="73">W49/W41%</f>
        <v>100</v>
      </c>
      <c r="X50" s="23">
        <v>100</v>
      </c>
      <c r="Y50" s="23">
        <f t="shared" ref="Y50" si="74">Y49/Y41%</f>
        <v>33.333333333333336</v>
      </c>
      <c r="Z50" s="23">
        <f t="shared" ref="Z50" si="75">Z49/Z41%</f>
        <v>100</v>
      </c>
      <c r="AA50" s="23">
        <v>100</v>
      </c>
      <c r="AB50" s="23">
        <f t="shared" ref="AB50" si="76">AB49/AB41%</f>
        <v>100</v>
      </c>
      <c r="AC50" s="23">
        <f t="shared" ref="AC50" si="77">AC49/AC41%</f>
        <v>100</v>
      </c>
      <c r="AD50" s="23">
        <v>100</v>
      </c>
      <c r="AE50" s="23">
        <f t="shared" ref="AE50" si="78">AE49/AE41%</f>
        <v>50</v>
      </c>
      <c r="AF50" s="23">
        <f t="shared" ref="AF50" si="79">AF49/AF41%</f>
        <v>100</v>
      </c>
    </row>
    <row r="51" spans="1:54" s="254" customFormat="1" ht="39.75" customHeight="1" x14ac:dyDescent="0.25">
      <c r="A51" s="270"/>
      <c r="B51" s="330" t="s">
        <v>549</v>
      </c>
      <c r="C51" s="270" t="s">
        <v>27</v>
      </c>
      <c r="D51" s="251">
        <v>91.666666666666998</v>
      </c>
      <c r="E51" s="363">
        <v>100</v>
      </c>
      <c r="F51" s="365">
        <f>+F52/F42%</f>
        <v>83.333333333333343</v>
      </c>
      <c r="G51" s="364">
        <f>12/G42%</f>
        <v>100</v>
      </c>
      <c r="H51" s="386">
        <f t="shared" ref="H51:H56" si="80">F51/D51%</f>
        <v>90.909090909090594</v>
      </c>
      <c r="I51" s="386">
        <f t="shared" ref="I51:I57" si="81">F51/E51%</f>
        <v>83.333333333333343</v>
      </c>
      <c r="J51" s="386">
        <f t="shared" ref="J51:J57" si="82">G51/E51%</f>
        <v>100</v>
      </c>
      <c r="K51" s="363"/>
      <c r="L51" s="363">
        <v>100</v>
      </c>
      <c r="M51" s="363"/>
      <c r="N51" s="363"/>
      <c r="O51" s="363">
        <v>100</v>
      </c>
      <c r="P51" s="363"/>
      <c r="Q51" s="363"/>
      <c r="R51" s="363">
        <v>100</v>
      </c>
      <c r="S51" s="363"/>
      <c r="T51" s="363"/>
      <c r="U51" s="363">
        <v>100</v>
      </c>
      <c r="V51" s="363"/>
      <c r="W51" s="363"/>
      <c r="X51" s="363">
        <v>100</v>
      </c>
      <c r="Y51" s="363"/>
      <c r="Z51" s="363"/>
      <c r="AA51" s="363">
        <v>100</v>
      </c>
      <c r="AB51" s="363"/>
      <c r="AC51" s="363"/>
      <c r="AD51" s="363">
        <v>100</v>
      </c>
      <c r="AE51" s="363"/>
      <c r="AF51" s="363"/>
      <c r="AG51" s="387"/>
      <c r="AH51" s="387"/>
      <c r="AI51" s="387"/>
      <c r="AJ51" s="387"/>
      <c r="AK51" s="387"/>
      <c r="AL51" s="387"/>
      <c r="AM51" s="387"/>
      <c r="AN51" s="387"/>
      <c r="AO51" s="387"/>
      <c r="AP51" s="387"/>
      <c r="AQ51" s="387"/>
      <c r="AR51" s="387"/>
      <c r="AS51" s="387"/>
      <c r="AT51" s="387"/>
      <c r="AU51" s="387"/>
      <c r="AV51" s="387"/>
      <c r="AW51" s="387"/>
      <c r="AX51" s="387"/>
      <c r="AY51" s="387"/>
      <c r="AZ51" s="387"/>
      <c r="BA51" s="387"/>
      <c r="BB51" s="387"/>
    </row>
    <row r="52" spans="1:54" s="254" customFormat="1" ht="46.5" hidden="1" customHeight="1" x14ac:dyDescent="0.25">
      <c r="A52" s="270"/>
      <c r="B52" s="384" t="s">
        <v>550</v>
      </c>
      <c r="C52" s="270"/>
      <c r="D52" s="363"/>
      <c r="E52" s="364">
        <v>12</v>
      </c>
      <c r="F52" s="385">
        <f t="shared" ref="F52" si="83">M52+P52+S52+V52+Y52+AB52+AE52</f>
        <v>10</v>
      </c>
      <c r="G52" s="385">
        <f t="shared" ref="G52" si="84">N52+Q52+T52+W52+Z52+AC52+AF52</f>
        <v>12</v>
      </c>
      <c r="H52" s="386" t="e">
        <f t="shared" si="80"/>
        <v>#DIV/0!</v>
      </c>
      <c r="I52" s="386">
        <f t="shared" si="81"/>
        <v>83.333333333333343</v>
      </c>
      <c r="J52" s="386">
        <f t="shared" si="82"/>
        <v>100</v>
      </c>
      <c r="K52" s="364"/>
      <c r="L52" s="363">
        <v>2</v>
      </c>
      <c r="M52" s="363">
        <v>2</v>
      </c>
      <c r="N52" s="363">
        <v>2</v>
      </c>
      <c r="O52" s="363">
        <v>3</v>
      </c>
      <c r="P52" s="363">
        <v>3</v>
      </c>
      <c r="Q52" s="363">
        <v>3</v>
      </c>
      <c r="R52" s="363">
        <v>2</v>
      </c>
      <c r="S52" s="363">
        <v>2</v>
      </c>
      <c r="T52" s="363">
        <v>2</v>
      </c>
      <c r="U52" s="363">
        <v>1</v>
      </c>
      <c r="V52" s="363">
        <v>1</v>
      </c>
      <c r="W52" s="363">
        <v>1</v>
      </c>
      <c r="X52" s="363">
        <v>1</v>
      </c>
      <c r="Y52" s="363"/>
      <c r="Z52" s="363">
        <v>1</v>
      </c>
      <c r="AA52" s="363">
        <v>1</v>
      </c>
      <c r="AB52" s="363">
        <v>1</v>
      </c>
      <c r="AC52" s="363">
        <v>1</v>
      </c>
      <c r="AD52" s="363">
        <v>2</v>
      </c>
      <c r="AE52" s="363">
        <v>1</v>
      </c>
      <c r="AF52" s="363">
        <v>2</v>
      </c>
      <c r="AG52" s="387"/>
      <c r="AH52" s="387"/>
      <c r="AI52" s="387"/>
      <c r="AJ52" s="387"/>
      <c r="AK52" s="387"/>
      <c r="AL52" s="387"/>
      <c r="AM52" s="387"/>
      <c r="AN52" s="387"/>
      <c r="AO52" s="387"/>
      <c r="AP52" s="387"/>
      <c r="AQ52" s="387"/>
      <c r="AR52" s="387"/>
      <c r="AS52" s="387"/>
      <c r="AT52" s="387"/>
      <c r="AU52" s="387"/>
      <c r="AV52" s="387"/>
      <c r="AW52" s="387"/>
      <c r="AX52" s="387"/>
      <c r="AY52" s="387"/>
      <c r="AZ52" s="387"/>
      <c r="BA52" s="387"/>
      <c r="BB52" s="387"/>
    </row>
    <row r="53" spans="1:54" s="254" customFormat="1" ht="39.75" customHeight="1" x14ac:dyDescent="0.25">
      <c r="A53" s="270"/>
      <c r="B53" s="330" t="s">
        <v>551</v>
      </c>
      <c r="C53" s="270" t="s">
        <v>27</v>
      </c>
      <c r="D53" s="363">
        <v>75</v>
      </c>
      <c r="E53" s="363">
        <v>100</v>
      </c>
      <c r="F53" s="251">
        <f>F54/F43%</f>
        <v>87.5</v>
      </c>
      <c r="G53" s="363">
        <f>8/G43%</f>
        <v>100</v>
      </c>
      <c r="H53" s="386">
        <f t="shared" si="80"/>
        <v>116.66666666666667</v>
      </c>
      <c r="I53" s="386">
        <f t="shared" si="81"/>
        <v>87.5</v>
      </c>
      <c r="J53" s="386">
        <f t="shared" si="82"/>
        <v>100</v>
      </c>
      <c r="K53" s="363"/>
      <c r="L53" s="363">
        <v>100</v>
      </c>
      <c r="M53" s="363"/>
      <c r="N53" s="363"/>
      <c r="O53" s="363">
        <v>100</v>
      </c>
      <c r="P53" s="363"/>
      <c r="Q53" s="363"/>
      <c r="R53" s="363">
        <v>100</v>
      </c>
      <c r="S53" s="363"/>
      <c r="T53" s="363"/>
      <c r="U53" s="363">
        <v>100</v>
      </c>
      <c r="V53" s="363"/>
      <c r="W53" s="363"/>
      <c r="X53" s="363">
        <v>100</v>
      </c>
      <c r="Y53" s="363"/>
      <c r="Z53" s="363"/>
      <c r="AA53" s="363">
        <v>100</v>
      </c>
      <c r="AB53" s="363"/>
      <c r="AC53" s="363"/>
      <c r="AD53" s="251"/>
      <c r="AE53" s="363"/>
      <c r="AF53" s="363"/>
      <c r="AG53" s="387"/>
      <c r="AH53" s="387"/>
      <c r="AI53" s="387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  <c r="AT53" s="387"/>
      <c r="AU53" s="387"/>
      <c r="AV53" s="387"/>
      <c r="AW53" s="387"/>
      <c r="AX53" s="387"/>
      <c r="AY53" s="387"/>
      <c r="AZ53" s="387"/>
      <c r="BA53" s="387"/>
      <c r="BB53" s="387"/>
    </row>
    <row r="54" spans="1:54" s="254" customFormat="1" ht="39.75" hidden="1" customHeight="1" x14ac:dyDescent="0.25">
      <c r="A54" s="270"/>
      <c r="B54" s="384" t="s">
        <v>550</v>
      </c>
      <c r="C54" s="270"/>
      <c r="D54" s="363"/>
      <c r="E54" s="364">
        <v>8</v>
      </c>
      <c r="F54" s="385">
        <f t="shared" ref="F54" si="85">M54+P54+S54+V54+Y54+AB54+AE54</f>
        <v>7</v>
      </c>
      <c r="G54" s="385">
        <f t="shared" ref="G54" si="86">N54+Q54+T54+W54+Z54+AC54+AF54</f>
        <v>8</v>
      </c>
      <c r="H54" s="386" t="e">
        <f t="shared" si="80"/>
        <v>#DIV/0!</v>
      </c>
      <c r="I54" s="386">
        <f t="shared" si="81"/>
        <v>87.5</v>
      </c>
      <c r="J54" s="386">
        <f t="shared" si="82"/>
        <v>100</v>
      </c>
      <c r="K54" s="364"/>
      <c r="L54" s="363">
        <v>2</v>
      </c>
      <c r="M54" s="363">
        <v>1</v>
      </c>
      <c r="N54" s="363">
        <v>2</v>
      </c>
      <c r="O54" s="363">
        <v>2</v>
      </c>
      <c r="P54" s="363">
        <v>2</v>
      </c>
      <c r="Q54" s="363">
        <v>2</v>
      </c>
      <c r="R54" s="363">
        <v>1</v>
      </c>
      <c r="S54" s="363">
        <v>1</v>
      </c>
      <c r="T54" s="363">
        <v>1</v>
      </c>
      <c r="U54" s="363">
        <v>1</v>
      </c>
      <c r="V54" s="363">
        <v>1</v>
      </c>
      <c r="W54" s="363">
        <v>1</v>
      </c>
      <c r="X54" s="363">
        <v>1</v>
      </c>
      <c r="Y54" s="363">
        <v>1</v>
      </c>
      <c r="Z54" s="363">
        <v>1</v>
      </c>
      <c r="AA54" s="363">
        <v>1</v>
      </c>
      <c r="AB54" s="363">
        <v>1</v>
      </c>
      <c r="AC54" s="363">
        <v>1</v>
      </c>
      <c r="AD54" s="363">
        <v>0</v>
      </c>
      <c r="AE54" s="363"/>
      <c r="AF54" s="363"/>
      <c r="AG54" s="387"/>
      <c r="AH54" s="387"/>
      <c r="AI54" s="387"/>
      <c r="AJ54" s="387"/>
      <c r="AK54" s="387"/>
      <c r="AL54" s="387"/>
      <c r="AM54" s="387"/>
      <c r="AN54" s="387"/>
      <c r="AO54" s="387"/>
      <c r="AP54" s="387"/>
      <c r="AQ54" s="387"/>
      <c r="AR54" s="387"/>
      <c r="AS54" s="387"/>
      <c r="AT54" s="387"/>
      <c r="AU54" s="387"/>
      <c r="AV54" s="387"/>
      <c r="AW54" s="387"/>
      <c r="AX54" s="387"/>
      <c r="AY54" s="387"/>
      <c r="AZ54" s="387"/>
      <c r="BA54" s="387"/>
      <c r="BB54" s="387"/>
    </row>
    <row r="55" spans="1:54" s="254" customFormat="1" ht="39.75" customHeight="1" x14ac:dyDescent="0.25">
      <c r="A55" s="270"/>
      <c r="B55" s="327" t="s">
        <v>552</v>
      </c>
      <c r="C55" s="270" t="s">
        <v>27</v>
      </c>
      <c r="D55" s="363">
        <v>50</v>
      </c>
      <c r="E55" s="363">
        <v>100</v>
      </c>
      <c r="F55" s="251">
        <f>5/F45%</f>
        <v>83.333333333333343</v>
      </c>
      <c r="G55" s="363">
        <f>6/G45%</f>
        <v>100</v>
      </c>
      <c r="H55" s="386">
        <f t="shared" si="80"/>
        <v>166.66666666666669</v>
      </c>
      <c r="I55" s="386">
        <f t="shared" si="81"/>
        <v>83.333333333333343</v>
      </c>
      <c r="J55" s="386">
        <f t="shared" si="82"/>
        <v>100</v>
      </c>
      <c r="K55" s="363"/>
      <c r="L55" s="363">
        <v>100</v>
      </c>
      <c r="M55" s="363"/>
      <c r="N55" s="363"/>
      <c r="O55" s="363">
        <v>100</v>
      </c>
      <c r="P55" s="363"/>
      <c r="Q55" s="363"/>
      <c r="R55" s="363">
        <v>100</v>
      </c>
      <c r="S55" s="363"/>
      <c r="T55" s="363"/>
      <c r="U55" s="363">
        <v>100</v>
      </c>
      <c r="V55" s="363"/>
      <c r="W55" s="363"/>
      <c r="X55" s="363">
        <v>100</v>
      </c>
      <c r="Y55" s="363"/>
      <c r="Z55" s="363"/>
      <c r="AA55" s="363">
        <v>100</v>
      </c>
      <c r="AB55" s="363"/>
      <c r="AC55" s="363"/>
      <c r="AD55" s="363"/>
      <c r="AE55" s="363"/>
      <c r="AF55" s="363"/>
      <c r="AG55" s="387"/>
      <c r="AH55" s="387"/>
      <c r="AI55" s="387"/>
      <c r="AJ55" s="387"/>
      <c r="AK55" s="387"/>
      <c r="AL55" s="387"/>
      <c r="AM55" s="387"/>
      <c r="AN55" s="387"/>
      <c r="AO55" s="387"/>
      <c r="AP55" s="387"/>
      <c r="AQ55" s="387"/>
      <c r="AR55" s="387"/>
      <c r="AS55" s="387"/>
      <c r="AT55" s="387"/>
      <c r="AU55" s="387"/>
      <c r="AV55" s="387"/>
      <c r="AW55" s="387"/>
      <c r="AX55" s="387"/>
      <c r="AY55" s="387"/>
      <c r="AZ55" s="387"/>
      <c r="BA55" s="387"/>
      <c r="BB55" s="387"/>
    </row>
    <row r="56" spans="1:54" s="254" customFormat="1" ht="42" hidden="1" customHeight="1" x14ac:dyDescent="0.25">
      <c r="A56" s="270"/>
      <c r="B56" s="384" t="s">
        <v>550</v>
      </c>
      <c r="C56" s="270"/>
      <c r="D56" s="363"/>
      <c r="E56" s="364">
        <v>6</v>
      </c>
      <c r="F56" s="385">
        <f t="shared" ref="F56" si="87">M56+P56+S56+V56+Y56+AB56+AE56</f>
        <v>5</v>
      </c>
      <c r="G56" s="385">
        <f t="shared" ref="G56" si="88">N56+Q56+T56+W56+Z56+AC56+AF56</f>
        <v>6</v>
      </c>
      <c r="H56" s="386" t="e">
        <f t="shared" si="80"/>
        <v>#DIV/0!</v>
      </c>
      <c r="I56" s="386">
        <f t="shared" si="81"/>
        <v>83.333333333333343</v>
      </c>
      <c r="J56" s="386">
        <f t="shared" si="82"/>
        <v>100</v>
      </c>
      <c r="K56" s="364"/>
      <c r="L56" s="363">
        <v>1</v>
      </c>
      <c r="M56" s="363">
        <v>1</v>
      </c>
      <c r="N56" s="363">
        <v>1</v>
      </c>
      <c r="O56" s="363">
        <v>1</v>
      </c>
      <c r="P56" s="363">
        <v>1</v>
      </c>
      <c r="Q56" s="363">
        <v>1</v>
      </c>
      <c r="R56" s="363">
        <v>1</v>
      </c>
      <c r="S56" s="363">
        <v>1</v>
      </c>
      <c r="T56" s="363">
        <v>1</v>
      </c>
      <c r="U56" s="363">
        <v>1</v>
      </c>
      <c r="V56" s="363">
        <v>1</v>
      </c>
      <c r="W56" s="363">
        <v>1</v>
      </c>
      <c r="X56" s="363">
        <v>1</v>
      </c>
      <c r="Y56" s="363"/>
      <c r="Z56" s="363">
        <v>1</v>
      </c>
      <c r="AA56" s="363">
        <v>1</v>
      </c>
      <c r="AB56" s="363">
        <v>1</v>
      </c>
      <c r="AC56" s="363">
        <v>1</v>
      </c>
      <c r="AD56" s="363">
        <v>0</v>
      </c>
      <c r="AE56" s="363"/>
      <c r="AF56" s="363"/>
      <c r="AG56" s="387"/>
      <c r="AH56" s="387"/>
      <c r="AI56" s="387"/>
      <c r="AJ56" s="387"/>
      <c r="AK56" s="387"/>
      <c r="AL56" s="387"/>
      <c r="AM56" s="387"/>
      <c r="AN56" s="387"/>
      <c r="AO56" s="387"/>
      <c r="AP56" s="387"/>
      <c r="AQ56" s="387"/>
      <c r="AR56" s="387"/>
      <c r="AS56" s="387"/>
      <c r="AT56" s="387"/>
      <c r="AU56" s="387"/>
      <c r="AV56" s="387"/>
      <c r="AW56" s="387"/>
      <c r="AX56" s="387"/>
      <c r="AY56" s="387"/>
      <c r="AZ56" s="387"/>
      <c r="BA56" s="387"/>
      <c r="BB56" s="387"/>
    </row>
    <row r="57" spans="1:54" s="254" customFormat="1" ht="39.75" customHeight="1" x14ac:dyDescent="0.25">
      <c r="A57" s="270"/>
      <c r="B57" s="327" t="s">
        <v>553</v>
      </c>
      <c r="C57" s="270" t="s">
        <v>27</v>
      </c>
      <c r="D57" s="363"/>
      <c r="E57" s="363">
        <v>100</v>
      </c>
      <c r="F57" s="363">
        <f>1/F44%</f>
        <v>50</v>
      </c>
      <c r="G57" s="363">
        <f>2/G44%</f>
        <v>100</v>
      </c>
      <c r="H57" s="386"/>
      <c r="I57" s="386">
        <f t="shared" si="81"/>
        <v>50</v>
      </c>
      <c r="J57" s="386">
        <f t="shared" si="82"/>
        <v>100</v>
      </c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>
        <v>100</v>
      </c>
      <c r="AE57" s="363"/>
      <c r="AF57" s="363"/>
      <c r="AG57" s="387"/>
      <c r="AH57" s="387"/>
      <c r="AI57" s="387"/>
      <c r="AJ57" s="387"/>
      <c r="AK57" s="387"/>
      <c r="AL57" s="387"/>
      <c r="AM57" s="387"/>
      <c r="AN57" s="387"/>
      <c r="AO57" s="387"/>
      <c r="AP57" s="387"/>
      <c r="AQ57" s="387"/>
      <c r="AR57" s="387"/>
      <c r="AS57" s="387"/>
      <c r="AT57" s="387"/>
      <c r="AU57" s="387"/>
      <c r="AV57" s="387"/>
      <c r="AW57" s="387"/>
      <c r="AX57" s="387"/>
      <c r="AY57" s="387"/>
      <c r="AZ57" s="387"/>
      <c r="BA57" s="387"/>
      <c r="BB57" s="387"/>
    </row>
    <row r="58" spans="1:54" s="254" customFormat="1" ht="45" hidden="1" customHeight="1" x14ac:dyDescent="0.25">
      <c r="A58" s="270"/>
      <c r="B58" s="384" t="s">
        <v>550</v>
      </c>
      <c r="C58" s="270"/>
      <c r="D58" s="363"/>
      <c r="E58" s="364">
        <v>2</v>
      </c>
      <c r="F58" s="385">
        <f t="shared" ref="F58" si="89">M58+P58+S58+V58+Y58+AB58+AE58</f>
        <v>1</v>
      </c>
      <c r="G58" s="385">
        <f t="shared" ref="G58" si="90">N58+Q58+T58+W58+Z58+AC58+AF58</f>
        <v>2</v>
      </c>
      <c r="H58" s="364"/>
      <c r="I58" s="364"/>
      <c r="J58" s="364"/>
      <c r="K58" s="364"/>
      <c r="L58" s="363">
        <v>0</v>
      </c>
      <c r="M58" s="363"/>
      <c r="N58" s="363"/>
      <c r="O58" s="363">
        <v>0</v>
      </c>
      <c r="P58" s="363"/>
      <c r="Q58" s="363"/>
      <c r="R58" s="363">
        <v>0</v>
      </c>
      <c r="S58" s="363"/>
      <c r="T58" s="363"/>
      <c r="U58" s="363">
        <v>0</v>
      </c>
      <c r="V58" s="363"/>
      <c r="W58" s="363"/>
      <c r="X58" s="363">
        <v>0</v>
      </c>
      <c r="Y58" s="363"/>
      <c r="Z58" s="363"/>
      <c r="AA58" s="363">
        <v>0</v>
      </c>
      <c r="AB58" s="363"/>
      <c r="AC58" s="363"/>
      <c r="AD58" s="363">
        <v>2</v>
      </c>
      <c r="AE58" s="363">
        <v>1</v>
      </c>
      <c r="AF58" s="363">
        <v>2</v>
      </c>
      <c r="AG58" s="387"/>
      <c r="AH58" s="387"/>
      <c r="AI58" s="387"/>
      <c r="AJ58" s="387"/>
      <c r="AK58" s="387"/>
      <c r="AL58" s="387"/>
      <c r="AM58" s="387"/>
      <c r="AN58" s="387"/>
      <c r="AO58" s="387"/>
      <c r="AP58" s="387"/>
      <c r="AQ58" s="387"/>
      <c r="AR58" s="387"/>
      <c r="AS58" s="387"/>
      <c r="AT58" s="387"/>
      <c r="AU58" s="387"/>
      <c r="AV58" s="387"/>
      <c r="AW58" s="387"/>
      <c r="AX58" s="387"/>
      <c r="AY58" s="387"/>
      <c r="AZ58" s="387"/>
      <c r="BA58" s="387"/>
      <c r="BB58" s="387"/>
    </row>
    <row r="59" spans="1:54" ht="39.75" customHeight="1" x14ac:dyDescent="0.25">
      <c r="A59" s="17"/>
      <c r="B59" s="20" t="s">
        <v>554</v>
      </c>
      <c r="C59" s="17" t="s">
        <v>538</v>
      </c>
      <c r="D59" s="23">
        <v>15</v>
      </c>
      <c r="E59" s="193">
        <v>18</v>
      </c>
      <c r="F59" s="347">
        <f t="shared" ref="F59:F60" si="91">M59+P59+S59+V59+Y59+AB59+AE59</f>
        <v>16</v>
      </c>
      <c r="G59" s="347">
        <f t="shared" ref="G59:G60" si="92">N59+Q59+T59+W59+Z59+AC59+AF59</f>
        <v>19</v>
      </c>
      <c r="H59" s="344">
        <f t="shared" ref="H59:H69" si="93">F59/D59%</f>
        <v>106.66666666666667</v>
      </c>
      <c r="I59" s="344">
        <f t="shared" ref="I59:I69" si="94">F59/E59%</f>
        <v>88.888888888888886</v>
      </c>
      <c r="J59" s="344">
        <f t="shared" ref="J59:J69" si="95">G59/E59%</f>
        <v>105.55555555555556</v>
      </c>
      <c r="K59" s="193"/>
      <c r="L59" s="23">
        <v>4</v>
      </c>
      <c r="M59" s="352">
        <v>4</v>
      </c>
      <c r="N59" s="352">
        <v>5</v>
      </c>
      <c r="O59" s="23">
        <v>6</v>
      </c>
      <c r="P59" s="352">
        <v>6</v>
      </c>
      <c r="Q59" s="352">
        <v>6</v>
      </c>
      <c r="R59" s="23">
        <v>4</v>
      </c>
      <c r="S59" s="352">
        <v>3</v>
      </c>
      <c r="T59" s="352">
        <v>4</v>
      </c>
      <c r="U59" s="23">
        <v>1</v>
      </c>
      <c r="V59" s="352">
        <v>1</v>
      </c>
      <c r="W59" s="352">
        <v>1</v>
      </c>
      <c r="X59" s="23">
        <v>2</v>
      </c>
      <c r="Y59" s="352">
        <v>1</v>
      </c>
      <c r="Z59" s="352">
        <v>2</v>
      </c>
      <c r="AA59" s="23">
        <v>1</v>
      </c>
      <c r="AB59" s="352">
        <v>1</v>
      </c>
      <c r="AC59" s="352">
        <v>1</v>
      </c>
      <c r="AD59" s="23">
        <v>0</v>
      </c>
      <c r="AE59" s="352">
        <v>0</v>
      </c>
      <c r="AF59" s="352">
        <v>0</v>
      </c>
    </row>
    <row r="60" spans="1:54" ht="66" customHeight="1" x14ac:dyDescent="0.25">
      <c r="A60" s="17"/>
      <c r="B60" s="81" t="s">
        <v>555</v>
      </c>
      <c r="C60" s="17" t="s">
        <v>538</v>
      </c>
      <c r="D60" s="23"/>
      <c r="E60" s="193">
        <v>6</v>
      </c>
      <c r="F60" s="347">
        <f t="shared" si="91"/>
        <v>6</v>
      </c>
      <c r="G60" s="347">
        <f t="shared" si="92"/>
        <v>13</v>
      </c>
      <c r="H60" s="344"/>
      <c r="I60" s="344">
        <f t="shared" si="94"/>
        <v>100</v>
      </c>
      <c r="J60" s="344">
        <f t="shared" si="95"/>
        <v>216.66666666666669</v>
      </c>
      <c r="K60" s="193"/>
      <c r="L60" s="23">
        <v>1</v>
      </c>
      <c r="M60" s="352">
        <v>0</v>
      </c>
      <c r="N60" s="352">
        <v>3</v>
      </c>
      <c r="O60" s="23">
        <v>0</v>
      </c>
      <c r="P60" s="352">
        <v>1</v>
      </c>
      <c r="Q60" s="352">
        <v>1</v>
      </c>
      <c r="R60" s="23">
        <v>1</v>
      </c>
      <c r="S60" s="352">
        <v>2</v>
      </c>
      <c r="T60" s="352">
        <v>2</v>
      </c>
      <c r="U60" s="23">
        <v>0</v>
      </c>
      <c r="V60" s="352">
        <v>1</v>
      </c>
      <c r="W60" s="352">
        <v>1</v>
      </c>
      <c r="X60" s="23">
        <v>2</v>
      </c>
      <c r="Y60" s="352">
        <v>0</v>
      </c>
      <c r="Z60" s="352">
        <v>2</v>
      </c>
      <c r="AA60" s="23">
        <v>0</v>
      </c>
      <c r="AB60" s="352">
        <v>1</v>
      </c>
      <c r="AC60" s="352">
        <v>1</v>
      </c>
      <c r="AD60" s="23">
        <v>2</v>
      </c>
      <c r="AE60" s="352">
        <v>1</v>
      </c>
      <c r="AF60" s="352">
        <v>3</v>
      </c>
    </row>
    <row r="61" spans="1:54" ht="46.5" customHeight="1" x14ac:dyDescent="0.25">
      <c r="A61" s="17"/>
      <c r="B61" s="81" t="s">
        <v>548</v>
      </c>
      <c r="C61" s="17" t="s">
        <v>27</v>
      </c>
      <c r="D61" s="111">
        <v>53.6</v>
      </c>
      <c r="E61" s="111">
        <v>64.285714285713993</v>
      </c>
      <c r="F61" s="111">
        <f>F59/F41%</f>
        <v>57.142857142857139</v>
      </c>
      <c r="G61" s="111">
        <f>G59/G41%</f>
        <v>67.857142857142847</v>
      </c>
      <c r="H61" s="344">
        <f t="shared" si="93"/>
        <v>106.6098081023454</v>
      </c>
      <c r="I61" s="344">
        <f t="shared" si="94"/>
        <v>88.888888888889284</v>
      </c>
      <c r="J61" s="344">
        <f t="shared" si="95"/>
        <v>105.55555555555603</v>
      </c>
      <c r="K61" s="111"/>
      <c r="L61" s="23">
        <v>80</v>
      </c>
      <c r="M61" s="23"/>
      <c r="N61" s="23"/>
      <c r="O61" s="23">
        <v>100</v>
      </c>
      <c r="P61" s="23"/>
      <c r="Q61" s="23"/>
      <c r="R61" s="23">
        <v>100</v>
      </c>
      <c r="S61" s="23"/>
      <c r="T61" s="23"/>
      <c r="U61" s="111">
        <v>33.333333333333002</v>
      </c>
      <c r="V61" s="111"/>
      <c r="W61" s="111"/>
      <c r="X61" s="111">
        <v>66.666666666666998</v>
      </c>
      <c r="Y61" s="111"/>
      <c r="Z61" s="111"/>
      <c r="AA61" s="111">
        <v>33.333333333333002</v>
      </c>
      <c r="AB61" s="111"/>
      <c r="AC61" s="111"/>
      <c r="AD61" s="111">
        <v>0</v>
      </c>
      <c r="AE61" s="111"/>
      <c r="AF61" s="111"/>
    </row>
    <row r="62" spans="1:54" s="34" customFormat="1" ht="43.5" customHeight="1" x14ac:dyDescent="0.25">
      <c r="A62" s="19">
        <v>8</v>
      </c>
      <c r="B62" s="49" t="s">
        <v>556</v>
      </c>
      <c r="C62" s="19" t="s">
        <v>260</v>
      </c>
      <c r="D62" s="52">
        <v>488</v>
      </c>
      <c r="E62" s="52">
        <v>504</v>
      </c>
      <c r="F62" s="52">
        <f>+F64+F66+F68</f>
        <v>511</v>
      </c>
      <c r="G62" s="52">
        <f>+G64+G66+G68</f>
        <v>511</v>
      </c>
      <c r="H62" s="350">
        <f t="shared" si="93"/>
        <v>104.71311475409836</v>
      </c>
      <c r="I62" s="350">
        <f t="shared" si="94"/>
        <v>101.38888888888889</v>
      </c>
      <c r="J62" s="350">
        <f t="shared" si="95"/>
        <v>101.38888888888889</v>
      </c>
      <c r="K62" s="52"/>
      <c r="L62" s="52">
        <v>121</v>
      </c>
      <c r="M62" s="52">
        <f>+M64+M66+M68</f>
        <v>121</v>
      </c>
      <c r="N62" s="52">
        <f>+N64+N66+N68</f>
        <v>121</v>
      </c>
      <c r="O62" s="52">
        <v>104</v>
      </c>
      <c r="P62" s="52">
        <f>+P64+P66+P68</f>
        <v>104</v>
      </c>
      <c r="Q62" s="52">
        <f>+Q64+Q66+Q68</f>
        <v>104</v>
      </c>
      <c r="R62" s="52">
        <v>67</v>
      </c>
      <c r="S62" s="52">
        <f>+S64+S66+S68</f>
        <v>67</v>
      </c>
      <c r="T62" s="52">
        <f>+T64+T66+T68</f>
        <v>67</v>
      </c>
      <c r="U62" s="52">
        <v>34</v>
      </c>
      <c r="V62" s="52">
        <f>+V64+V66+V68</f>
        <v>34</v>
      </c>
      <c r="W62" s="52">
        <f>+W64+W66+W68</f>
        <v>34</v>
      </c>
      <c r="X62" s="52">
        <v>50</v>
      </c>
      <c r="Y62" s="52">
        <f>+Y64+Y66+Y68</f>
        <v>57</v>
      </c>
      <c r="Z62" s="52">
        <f>+Z64+Z66+Z68</f>
        <v>57</v>
      </c>
      <c r="AA62" s="52">
        <v>53</v>
      </c>
      <c r="AB62" s="52">
        <f>+AB64+AB66+AB68</f>
        <v>53</v>
      </c>
      <c r="AC62" s="52">
        <f>+AC64+AC66+AC68</f>
        <v>53</v>
      </c>
      <c r="AD62" s="52">
        <v>75</v>
      </c>
      <c r="AE62" s="52">
        <f>+AE64+AE66+AE68</f>
        <v>75</v>
      </c>
      <c r="AF62" s="52">
        <f>+AF64+AF66+AF68</f>
        <v>75</v>
      </c>
    </row>
    <row r="63" spans="1:54" ht="42.75" customHeight="1" x14ac:dyDescent="0.25">
      <c r="A63" s="17"/>
      <c r="B63" s="20" t="s">
        <v>557</v>
      </c>
      <c r="C63" s="17" t="s">
        <v>27</v>
      </c>
      <c r="D63" s="23">
        <v>100</v>
      </c>
      <c r="E63" s="193">
        <v>100</v>
      </c>
      <c r="F63" s="193">
        <v>100</v>
      </c>
      <c r="G63" s="193">
        <v>100</v>
      </c>
      <c r="H63" s="344">
        <f t="shared" si="93"/>
        <v>100</v>
      </c>
      <c r="I63" s="344">
        <f t="shared" si="94"/>
        <v>100</v>
      </c>
      <c r="J63" s="344">
        <f t="shared" si="95"/>
        <v>100</v>
      </c>
      <c r="K63" s="193"/>
      <c r="L63" s="23">
        <v>100</v>
      </c>
      <c r="M63" s="349">
        <v>100</v>
      </c>
      <c r="N63" s="349">
        <v>100</v>
      </c>
      <c r="O63" s="23">
        <v>100</v>
      </c>
      <c r="P63" s="349">
        <v>100</v>
      </c>
      <c r="Q63" s="349">
        <v>100</v>
      </c>
      <c r="R63" s="23">
        <v>100</v>
      </c>
      <c r="S63" s="349">
        <v>100</v>
      </c>
      <c r="T63" s="349">
        <v>100</v>
      </c>
      <c r="U63" s="23">
        <v>100</v>
      </c>
      <c r="V63" s="349">
        <v>100</v>
      </c>
      <c r="W63" s="349">
        <v>100</v>
      </c>
      <c r="X63" s="23">
        <v>100</v>
      </c>
      <c r="Y63" s="349">
        <v>100</v>
      </c>
      <c r="Z63" s="349">
        <v>100</v>
      </c>
      <c r="AA63" s="23">
        <v>100</v>
      </c>
      <c r="AB63" s="349">
        <v>100</v>
      </c>
      <c r="AC63" s="349">
        <v>100</v>
      </c>
      <c r="AD63" s="23">
        <v>100</v>
      </c>
      <c r="AE63" s="349">
        <v>100</v>
      </c>
      <c r="AF63" s="349">
        <v>100</v>
      </c>
    </row>
    <row r="64" spans="1:54" s="383" customFormat="1" ht="42.75" customHeight="1" x14ac:dyDescent="0.25">
      <c r="A64" s="377" t="s">
        <v>558</v>
      </c>
      <c r="B64" s="378" t="s">
        <v>559</v>
      </c>
      <c r="C64" s="377" t="s">
        <v>260</v>
      </c>
      <c r="D64" s="379">
        <v>172</v>
      </c>
      <c r="E64" s="379">
        <v>170</v>
      </c>
      <c r="F64" s="380">
        <f t="shared" ref="F64" si="96">M64+P64+S64+V64+Y64+AB64+AE64</f>
        <v>170</v>
      </c>
      <c r="G64" s="380">
        <f t="shared" ref="G64" si="97">N64+Q64+T64+W64+Z64+AC64+AF64</f>
        <v>170</v>
      </c>
      <c r="H64" s="381">
        <f t="shared" si="93"/>
        <v>98.83720930232559</v>
      </c>
      <c r="I64" s="381">
        <f t="shared" si="94"/>
        <v>100</v>
      </c>
      <c r="J64" s="381">
        <f t="shared" si="95"/>
        <v>100</v>
      </c>
      <c r="K64" s="379"/>
      <c r="L64" s="379">
        <v>34</v>
      </c>
      <c r="M64" s="349">
        <v>34</v>
      </c>
      <c r="N64" s="349">
        <v>34</v>
      </c>
      <c r="O64" s="379">
        <v>42</v>
      </c>
      <c r="P64" s="349">
        <v>42</v>
      </c>
      <c r="Q64" s="349">
        <v>42</v>
      </c>
      <c r="R64" s="379">
        <v>27</v>
      </c>
      <c r="S64" s="349">
        <v>27</v>
      </c>
      <c r="T64" s="349">
        <v>27</v>
      </c>
      <c r="U64" s="379">
        <v>7</v>
      </c>
      <c r="V64" s="349">
        <v>7</v>
      </c>
      <c r="W64" s="349">
        <v>7</v>
      </c>
      <c r="X64" s="379">
        <v>20</v>
      </c>
      <c r="Y64" s="349">
        <v>20</v>
      </c>
      <c r="Z64" s="349">
        <v>20</v>
      </c>
      <c r="AA64" s="379">
        <v>18</v>
      </c>
      <c r="AB64" s="349">
        <v>18</v>
      </c>
      <c r="AC64" s="349">
        <v>18</v>
      </c>
      <c r="AD64" s="379">
        <v>22</v>
      </c>
      <c r="AE64" s="349">
        <v>22</v>
      </c>
      <c r="AF64" s="349">
        <v>22</v>
      </c>
      <c r="AG64" s="382"/>
      <c r="AH64" s="382"/>
      <c r="AI64" s="382"/>
      <c r="AJ64" s="382"/>
      <c r="AK64" s="382"/>
      <c r="AL64" s="382"/>
      <c r="AM64" s="382"/>
      <c r="AN64" s="382"/>
      <c r="AO64" s="382"/>
      <c r="AP64" s="382"/>
      <c r="AQ64" s="382"/>
      <c r="AR64" s="382"/>
      <c r="AS64" s="382"/>
      <c r="AT64" s="382"/>
      <c r="AU64" s="382"/>
      <c r="AV64" s="382"/>
      <c r="AW64" s="382"/>
      <c r="AX64" s="382"/>
      <c r="AY64" s="382"/>
      <c r="AZ64" s="382"/>
      <c r="BA64" s="382"/>
      <c r="BB64" s="382"/>
    </row>
    <row r="65" spans="1:54" s="383" customFormat="1" ht="42.75" customHeight="1" x14ac:dyDescent="0.25">
      <c r="A65" s="377"/>
      <c r="B65" s="378" t="s">
        <v>557</v>
      </c>
      <c r="C65" s="377" t="s">
        <v>27</v>
      </c>
      <c r="D65" s="379">
        <v>100</v>
      </c>
      <c r="E65" s="380">
        <v>100</v>
      </c>
      <c r="F65" s="380">
        <v>100</v>
      </c>
      <c r="G65" s="380">
        <v>100</v>
      </c>
      <c r="H65" s="381">
        <f t="shared" si="93"/>
        <v>100</v>
      </c>
      <c r="I65" s="381">
        <f t="shared" si="94"/>
        <v>100</v>
      </c>
      <c r="J65" s="381">
        <f t="shared" si="95"/>
        <v>100</v>
      </c>
      <c r="K65" s="380"/>
      <c r="L65" s="379">
        <v>100</v>
      </c>
      <c r="M65" s="349">
        <v>100</v>
      </c>
      <c r="N65" s="349">
        <v>100</v>
      </c>
      <c r="O65" s="379">
        <v>100</v>
      </c>
      <c r="P65" s="349">
        <v>100</v>
      </c>
      <c r="Q65" s="349">
        <v>100</v>
      </c>
      <c r="R65" s="379">
        <v>100</v>
      </c>
      <c r="S65" s="349">
        <v>100</v>
      </c>
      <c r="T65" s="349">
        <v>100</v>
      </c>
      <c r="U65" s="379">
        <v>100</v>
      </c>
      <c r="V65" s="349">
        <v>100</v>
      </c>
      <c r="W65" s="349">
        <v>100</v>
      </c>
      <c r="X65" s="379">
        <v>100</v>
      </c>
      <c r="Y65" s="349">
        <v>100</v>
      </c>
      <c r="Z65" s="349">
        <v>100</v>
      </c>
      <c r="AA65" s="379">
        <v>100</v>
      </c>
      <c r="AB65" s="349">
        <v>100</v>
      </c>
      <c r="AC65" s="349">
        <v>100</v>
      </c>
      <c r="AD65" s="379">
        <v>100</v>
      </c>
      <c r="AE65" s="349">
        <v>100</v>
      </c>
      <c r="AF65" s="349">
        <v>100</v>
      </c>
      <c r="AG65" s="382"/>
      <c r="AH65" s="382"/>
      <c r="AI65" s="382"/>
      <c r="AJ65" s="382"/>
      <c r="AK65" s="382"/>
      <c r="AL65" s="382"/>
      <c r="AM65" s="382"/>
      <c r="AN65" s="382"/>
      <c r="AO65" s="382"/>
      <c r="AP65" s="382"/>
      <c r="AQ65" s="382"/>
      <c r="AR65" s="382"/>
      <c r="AS65" s="382"/>
      <c r="AT65" s="382"/>
      <c r="AU65" s="382"/>
      <c r="AV65" s="382"/>
      <c r="AW65" s="382"/>
      <c r="AX65" s="382"/>
      <c r="AY65" s="382"/>
      <c r="AZ65" s="382"/>
      <c r="BA65" s="382"/>
      <c r="BB65" s="382"/>
    </row>
    <row r="66" spans="1:54" s="383" customFormat="1" ht="42.75" customHeight="1" x14ac:dyDescent="0.25">
      <c r="A66" s="377" t="s">
        <v>560</v>
      </c>
      <c r="B66" s="378" t="s">
        <v>561</v>
      </c>
      <c r="C66" s="377" t="s">
        <v>260</v>
      </c>
      <c r="D66" s="379">
        <v>172</v>
      </c>
      <c r="E66" s="379">
        <v>198</v>
      </c>
      <c r="F66" s="380">
        <f t="shared" ref="F66" si="98">M66+P66+S66+V66+Y66+AB66+AE66</f>
        <v>198</v>
      </c>
      <c r="G66" s="380">
        <f t="shared" ref="G66" si="99">N66+Q66+T66+W66+Z66+AC66+AF66</f>
        <v>198</v>
      </c>
      <c r="H66" s="381">
        <f t="shared" si="93"/>
        <v>115.11627906976744</v>
      </c>
      <c r="I66" s="381">
        <f t="shared" si="94"/>
        <v>100</v>
      </c>
      <c r="J66" s="381">
        <f t="shared" si="95"/>
        <v>100</v>
      </c>
      <c r="K66" s="379"/>
      <c r="L66" s="379">
        <v>62</v>
      </c>
      <c r="M66" s="349">
        <v>62</v>
      </c>
      <c r="N66" s="349">
        <v>62</v>
      </c>
      <c r="O66" s="379">
        <v>39</v>
      </c>
      <c r="P66" s="349">
        <v>39</v>
      </c>
      <c r="Q66" s="349">
        <v>39</v>
      </c>
      <c r="R66" s="379">
        <v>20</v>
      </c>
      <c r="S66" s="349">
        <v>20</v>
      </c>
      <c r="T66" s="349">
        <v>20</v>
      </c>
      <c r="U66" s="379">
        <v>12</v>
      </c>
      <c r="V66" s="349">
        <v>12</v>
      </c>
      <c r="W66" s="349">
        <v>12</v>
      </c>
      <c r="X66" s="379">
        <v>18</v>
      </c>
      <c r="Y66" s="349">
        <v>18</v>
      </c>
      <c r="Z66" s="349">
        <v>18</v>
      </c>
      <c r="AA66" s="379">
        <v>20</v>
      </c>
      <c r="AB66" s="349">
        <v>20</v>
      </c>
      <c r="AC66" s="349">
        <v>20</v>
      </c>
      <c r="AD66" s="379">
        <v>27</v>
      </c>
      <c r="AE66" s="349">
        <v>27</v>
      </c>
      <c r="AF66" s="349">
        <v>27</v>
      </c>
      <c r="AG66" s="382"/>
      <c r="AH66" s="382"/>
      <c r="AI66" s="382"/>
      <c r="AJ66" s="382"/>
      <c r="AK66" s="382"/>
      <c r="AL66" s="382"/>
      <c r="AM66" s="382"/>
      <c r="AN66" s="382"/>
      <c r="AO66" s="382"/>
      <c r="AP66" s="382"/>
      <c r="AQ66" s="382"/>
      <c r="AR66" s="382"/>
      <c r="AS66" s="382"/>
      <c r="AT66" s="382"/>
      <c r="AU66" s="382"/>
      <c r="AV66" s="382"/>
      <c r="AW66" s="382"/>
      <c r="AX66" s="382"/>
      <c r="AY66" s="382"/>
      <c r="AZ66" s="382"/>
      <c r="BA66" s="382"/>
      <c r="BB66" s="382"/>
    </row>
    <row r="67" spans="1:54" s="383" customFormat="1" ht="42.75" customHeight="1" x14ac:dyDescent="0.25">
      <c r="A67" s="377"/>
      <c r="B67" s="378" t="s">
        <v>557</v>
      </c>
      <c r="C67" s="377" t="s">
        <v>27</v>
      </c>
      <c r="D67" s="379">
        <v>100</v>
      </c>
      <c r="E67" s="380">
        <v>100</v>
      </c>
      <c r="F67" s="380">
        <v>100</v>
      </c>
      <c r="G67" s="380">
        <v>100</v>
      </c>
      <c r="H67" s="381">
        <f t="shared" si="93"/>
        <v>100</v>
      </c>
      <c r="I67" s="381">
        <f t="shared" si="94"/>
        <v>100</v>
      </c>
      <c r="J67" s="381">
        <f t="shared" si="95"/>
        <v>100</v>
      </c>
      <c r="K67" s="380"/>
      <c r="L67" s="379">
        <v>100</v>
      </c>
      <c r="M67" s="349">
        <v>100</v>
      </c>
      <c r="N67" s="349">
        <v>100</v>
      </c>
      <c r="O67" s="379">
        <v>100</v>
      </c>
      <c r="P67" s="349">
        <v>100</v>
      </c>
      <c r="Q67" s="349">
        <v>100</v>
      </c>
      <c r="R67" s="379">
        <v>100</v>
      </c>
      <c r="S67" s="349">
        <v>100</v>
      </c>
      <c r="T67" s="349">
        <v>100</v>
      </c>
      <c r="U67" s="379">
        <v>100</v>
      </c>
      <c r="V67" s="349">
        <v>100</v>
      </c>
      <c r="W67" s="349">
        <v>100</v>
      </c>
      <c r="X67" s="379">
        <v>100</v>
      </c>
      <c r="Y67" s="349">
        <v>100</v>
      </c>
      <c r="Z67" s="349">
        <v>100</v>
      </c>
      <c r="AA67" s="379">
        <v>100</v>
      </c>
      <c r="AB67" s="349">
        <v>100</v>
      </c>
      <c r="AC67" s="349">
        <v>100</v>
      </c>
      <c r="AD67" s="379">
        <v>100</v>
      </c>
      <c r="AE67" s="349">
        <v>100</v>
      </c>
      <c r="AF67" s="349">
        <v>100</v>
      </c>
      <c r="AG67" s="382"/>
      <c r="AH67" s="382"/>
      <c r="AI67" s="382"/>
      <c r="AJ67" s="382"/>
      <c r="AK67" s="382"/>
      <c r="AL67" s="382"/>
      <c r="AM67" s="382"/>
      <c r="AN67" s="382"/>
      <c r="AO67" s="382"/>
      <c r="AP67" s="382"/>
      <c r="AQ67" s="382"/>
      <c r="AR67" s="382"/>
      <c r="AS67" s="382"/>
      <c r="AT67" s="382"/>
      <c r="AU67" s="382"/>
      <c r="AV67" s="382"/>
      <c r="AW67" s="382"/>
      <c r="AX67" s="382"/>
      <c r="AY67" s="382"/>
      <c r="AZ67" s="382"/>
      <c r="BA67" s="382"/>
      <c r="BB67" s="382"/>
    </row>
    <row r="68" spans="1:54" s="383" customFormat="1" ht="42.75" customHeight="1" x14ac:dyDescent="0.25">
      <c r="A68" s="377" t="s">
        <v>562</v>
      </c>
      <c r="B68" s="378" t="s">
        <v>563</v>
      </c>
      <c r="C68" s="377" t="s">
        <v>260</v>
      </c>
      <c r="D68" s="379">
        <v>144</v>
      </c>
      <c r="E68" s="379">
        <v>136</v>
      </c>
      <c r="F68" s="380">
        <f t="shared" ref="F68" si="100">M68+P68+S68+V68+Y68+AB68+AE68</f>
        <v>143</v>
      </c>
      <c r="G68" s="380">
        <f t="shared" ref="G68" si="101">N68+Q68+T68+W68+Z68+AC68+AF68</f>
        <v>143</v>
      </c>
      <c r="H68" s="381">
        <f t="shared" si="93"/>
        <v>99.305555555555557</v>
      </c>
      <c r="I68" s="381">
        <f t="shared" si="94"/>
        <v>105.14705882352941</v>
      </c>
      <c r="J68" s="381">
        <f t="shared" si="95"/>
        <v>105.14705882352941</v>
      </c>
      <c r="K68" s="379"/>
      <c r="L68" s="379">
        <v>25</v>
      </c>
      <c r="M68" s="349">
        <v>25</v>
      </c>
      <c r="N68" s="349">
        <v>25</v>
      </c>
      <c r="O68" s="379">
        <v>23</v>
      </c>
      <c r="P68" s="349">
        <v>23</v>
      </c>
      <c r="Q68" s="349">
        <v>23</v>
      </c>
      <c r="R68" s="379">
        <v>20</v>
      </c>
      <c r="S68" s="349">
        <v>20</v>
      </c>
      <c r="T68" s="349">
        <v>20</v>
      </c>
      <c r="U68" s="379">
        <v>15</v>
      </c>
      <c r="V68" s="349">
        <v>15</v>
      </c>
      <c r="W68" s="349">
        <v>15</v>
      </c>
      <c r="X68" s="379">
        <v>12</v>
      </c>
      <c r="Y68" s="349">
        <v>19</v>
      </c>
      <c r="Z68" s="349">
        <v>19</v>
      </c>
      <c r="AA68" s="379">
        <v>15</v>
      </c>
      <c r="AB68" s="349">
        <v>15</v>
      </c>
      <c r="AC68" s="349">
        <v>15</v>
      </c>
      <c r="AD68" s="379">
        <v>26</v>
      </c>
      <c r="AE68" s="349">
        <v>26</v>
      </c>
      <c r="AF68" s="349">
        <v>26</v>
      </c>
      <c r="AG68" s="382"/>
      <c r="AH68" s="382"/>
      <c r="AI68" s="382"/>
      <c r="AJ68" s="382"/>
      <c r="AK68" s="382"/>
      <c r="AL68" s="382"/>
      <c r="AM68" s="382"/>
      <c r="AN68" s="382"/>
      <c r="AO68" s="382"/>
      <c r="AP68" s="382"/>
      <c r="AQ68" s="382"/>
      <c r="AR68" s="382"/>
      <c r="AS68" s="382"/>
      <c r="AT68" s="382"/>
      <c r="AU68" s="382"/>
      <c r="AV68" s="382"/>
      <c r="AW68" s="382"/>
      <c r="AX68" s="382"/>
      <c r="AY68" s="382"/>
      <c r="AZ68" s="382"/>
      <c r="BA68" s="382"/>
      <c r="BB68" s="382"/>
    </row>
    <row r="69" spans="1:54" ht="42.75" customHeight="1" x14ac:dyDescent="0.25">
      <c r="A69" s="17"/>
      <c r="B69" s="20" t="s">
        <v>557</v>
      </c>
      <c r="C69" s="17" t="s">
        <v>27</v>
      </c>
      <c r="D69" s="23">
        <v>100</v>
      </c>
      <c r="E69" s="193">
        <v>100</v>
      </c>
      <c r="F69" s="193">
        <v>100</v>
      </c>
      <c r="G69" s="193">
        <v>100</v>
      </c>
      <c r="H69" s="344">
        <f t="shared" si="93"/>
        <v>100</v>
      </c>
      <c r="I69" s="344">
        <f t="shared" si="94"/>
        <v>100</v>
      </c>
      <c r="J69" s="344">
        <f t="shared" si="95"/>
        <v>100</v>
      </c>
      <c r="K69" s="193"/>
      <c r="L69" s="23">
        <v>100</v>
      </c>
      <c r="M69" s="349">
        <v>100</v>
      </c>
      <c r="N69" s="349">
        <v>100</v>
      </c>
      <c r="O69" s="23">
        <v>100</v>
      </c>
      <c r="P69" s="349">
        <v>100</v>
      </c>
      <c r="Q69" s="349">
        <v>100</v>
      </c>
      <c r="R69" s="23">
        <v>100</v>
      </c>
      <c r="S69" s="349">
        <v>100</v>
      </c>
      <c r="T69" s="349">
        <v>100</v>
      </c>
      <c r="U69" s="23">
        <v>100</v>
      </c>
      <c r="V69" s="349">
        <v>100</v>
      </c>
      <c r="W69" s="349">
        <v>100</v>
      </c>
      <c r="X69" s="23">
        <v>100</v>
      </c>
      <c r="Y69" s="349">
        <v>100</v>
      </c>
      <c r="Z69" s="349">
        <v>100</v>
      </c>
      <c r="AA69" s="23">
        <v>100</v>
      </c>
      <c r="AB69" s="349">
        <v>100</v>
      </c>
      <c r="AC69" s="349">
        <v>100</v>
      </c>
      <c r="AD69" s="23">
        <v>100</v>
      </c>
      <c r="AE69" s="349">
        <v>100</v>
      </c>
      <c r="AF69" s="349">
        <v>100</v>
      </c>
    </row>
    <row r="70" spans="1:54" s="34" customFormat="1" ht="43.5" customHeight="1" x14ac:dyDescent="0.25">
      <c r="A70" s="19">
        <v>9</v>
      </c>
      <c r="B70" s="49" t="s">
        <v>564</v>
      </c>
      <c r="C70" s="19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54" ht="49.5" customHeight="1" x14ac:dyDescent="0.25">
      <c r="A71" s="17"/>
      <c r="B71" s="20" t="s">
        <v>565</v>
      </c>
      <c r="C71" s="17" t="s">
        <v>27</v>
      </c>
      <c r="D71" s="23">
        <v>56.532857142856997</v>
      </c>
      <c r="E71" s="198">
        <v>54.4</v>
      </c>
      <c r="F71" s="366">
        <v>65.989999999999995</v>
      </c>
      <c r="G71" s="366">
        <v>66.55</v>
      </c>
      <c r="H71" s="344">
        <f t="shared" ref="H71:H79" si="102">F71/D71%</f>
        <v>116.72857756551214</v>
      </c>
      <c r="I71" s="344">
        <f t="shared" ref="I71:I80" si="103">F71/E71%</f>
        <v>121.30514705882351</v>
      </c>
      <c r="J71" s="344">
        <f t="shared" ref="J71:J80" si="104">G71/E71%</f>
        <v>122.33455882352939</v>
      </c>
      <c r="K71" s="198"/>
      <c r="L71" s="367">
        <v>59</v>
      </c>
      <c r="M71" s="352">
        <v>44</v>
      </c>
      <c r="N71" s="367">
        <v>44.7</v>
      </c>
      <c r="O71" s="367">
        <v>75.7</v>
      </c>
      <c r="P71" s="367">
        <v>181.3</v>
      </c>
      <c r="Q71" s="367">
        <v>181.3</v>
      </c>
      <c r="R71" s="367">
        <v>48.47</v>
      </c>
      <c r="S71" s="367">
        <v>35.76</v>
      </c>
      <c r="T71" s="367">
        <v>36.92</v>
      </c>
      <c r="U71" s="367">
        <v>44.9</v>
      </c>
      <c r="V71" s="352">
        <v>45</v>
      </c>
      <c r="W71" s="352">
        <v>45</v>
      </c>
      <c r="X71" s="367">
        <v>89.2</v>
      </c>
      <c r="Y71" s="367">
        <v>33.1</v>
      </c>
      <c r="Z71" s="367">
        <v>33.1</v>
      </c>
      <c r="AA71" s="367">
        <v>31.3</v>
      </c>
      <c r="AB71" s="367">
        <v>29.37</v>
      </c>
      <c r="AC71" s="367">
        <v>31.25</v>
      </c>
      <c r="AD71" s="367">
        <v>32</v>
      </c>
      <c r="AE71" s="367">
        <v>35.5</v>
      </c>
      <c r="AF71" s="367">
        <v>35.5</v>
      </c>
    </row>
    <row r="72" spans="1:54" ht="47.25" customHeight="1" x14ac:dyDescent="0.25">
      <c r="A72" s="17"/>
      <c r="B72" s="81" t="s">
        <v>566</v>
      </c>
      <c r="C72" s="17" t="s">
        <v>27</v>
      </c>
      <c r="D72" s="23">
        <v>100</v>
      </c>
      <c r="E72" s="25">
        <v>100</v>
      </c>
      <c r="F72" s="371">
        <v>100</v>
      </c>
      <c r="G72" s="371">
        <v>100</v>
      </c>
      <c r="H72" s="344">
        <f t="shared" si="102"/>
        <v>100</v>
      </c>
      <c r="I72" s="344">
        <f t="shared" si="103"/>
        <v>100</v>
      </c>
      <c r="J72" s="344">
        <f t="shared" si="104"/>
        <v>100</v>
      </c>
      <c r="K72" s="25"/>
      <c r="L72" s="352">
        <v>100</v>
      </c>
      <c r="M72" s="352">
        <v>100</v>
      </c>
      <c r="N72" s="352">
        <v>100</v>
      </c>
      <c r="O72" s="352">
        <v>100</v>
      </c>
      <c r="P72" s="352">
        <v>100</v>
      </c>
      <c r="Q72" s="352">
        <v>100</v>
      </c>
      <c r="R72" s="352">
        <v>100</v>
      </c>
      <c r="S72" s="352">
        <v>100</v>
      </c>
      <c r="T72" s="352">
        <v>100</v>
      </c>
      <c r="U72" s="352">
        <v>100</v>
      </c>
      <c r="V72" s="352">
        <v>100</v>
      </c>
      <c r="W72" s="352">
        <v>100</v>
      </c>
      <c r="X72" s="352">
        <v>100</v>
      </c>
      <c r="Y72" s="352">
        <v>100</v>
      </c>
      <c r="Z72" s="352">
        <v>100</v>
      </c>
      <c r="AA72" s="352">
        <v>100</v>
      </c>
      <c r="AB72" s="352">
        <v>100</v>
      </c>
      <c r="AC72" s="352">
        <v>100</v>
      </c>
      <c r="AD72" s="352">
        <v>100</v>
      </c>
      <c r="AE72" s="352">
        <v>100</v>
      </c>
      <c r="AF72" s="352">
        <v>100</v>
      </c>
    </row>
    <row r="73" spans="1:54" ht="48" customHeight="1" x14ac:dyDescent="0.25">
      <c r="A73" s="17"/>
      <c r="B73" s="20" t="s">
        <v>567</v>
      </c>
      <c r="C73" s="17" t="s">
        <v>27</v>
      </c>
      <c r="D73" s="23">
        <v>100</v>
      </c>
      <c r="E73" s="25">
        <v>100</v>
      </c>
      <c r="F73" s="371">
        <v>100</v>
      </c>
      <c r="G73" s="371">
        <v>100</v>
      </c>
      <c r="H73" s="344">
        <f t="shared" si="102"/>
        <v>100</v>
      </c>
      <c r="I73" s="344">
        <f t="shared" si="103"/>
        <v>100</v>
      </c>
      <c r="J73" s="344">
        <f t="shared" si="104"/>
        <v>100</v>
      </c>
      <c r="K73" s="25"/>
      <c r="L73" s="352">
        <v>100</v>
      </c>
      <c r="M73" s="352">
        <v>100</v>
      </c>
      <c r="N73" s="352">
        <v>100</v>
      </c>
      <c r="O73" s="352">
        <v>100</v>
      </c>
      <c r="P73" s="352">
        <v>100</v>
      </c>
      <c r="Q73" s="352">
        <v>100</v>
      </c>
      <c r="R73" s="352">
        <v>100</v>
      </c>
      <c r="S73" s="352">
        <v>100</v>
      </c>
      <c r="T73" s="352">
        <v>100</v>
      </c>
      <c r="U73" s="352">
        <v>100</v>
      </c>
      <c r="V73" s="352">
        <v>100</v>
      </c>
      <c r="W73" s="352">
        <v>100</v>
      </c>
      <c r="X73" s="352">
        <v>100</v>
      </c>
      <c r="Y73" s="352">
        <v>100</v>
      </c>
      <c r="Z73" s="352">
        <v>100</v>
      </c>
      <c r="AA73" s="352">
        <v>100</v>
      </c>
      <c r="AB73" s="352">
        <v>100</v>
      </c>
      <c r="AC73" s="352">
        <v>100</v>
      </c>
      <c r="AD73" s="352">
        <v>100</v>
      </c>
      <c r="AE73" s="352">
        <v>100</v>
      </c>
      <c r="AF73" s="352">
        <v>100</v>
      </c>
    </row>
    <row r="74" spans="1:54" ht="46.5" customHeight="1" x14ac:dyDescent="0.25">
      <c r="A74" s="17"/>
      <c r="B74" s="20" t="s">
        <v>568</v>
      </c>
      <c r="C74" s="17" t="s">
        <v>27</v>
      </c>
      <c r="D74" s="23">
        <v>100</v>
      </c>
      <c r="E74" s="25">
        <v>100</v>
      </c>
      <c r="F74" s="371">
        <v>100</v>
      </c>
      <c r="G74" s="371">
        <v>100</v>
      </c>
      <c r="H74" s="344">
        <f t="shared" si="102"/>
        <v>100</v>
      </c>
      <c r="I74" s="344">
        <f t="shared" si="103"/>
        <v>100</v>
      </c>
      <c r="J74" s="344">
        <f t="shared" si="104"/>
        <v>100</v>
      </c>
      <c r="K74" s="25"/>
      <c r="L74" s="352">
        <v>100</v>
      </c>
      <c r="M74" s="352">
        <v>100</v>
      </c>
      <c r="N74" s="352">
        <v>100</v>
      </c>
      <c r="O74" s="352">
        <v>100</v>
      </c>
      <c r="P74" s="352">
        <v>100</v>
      </c>
      <c r="Q74" s="352">
        <v>100</v>
      </c>
      <c r="R74" s="352">
        <v>100</v>
      </c>
      <c r="S74" s="352">
        <v>100</v>
      </c>
      <c r="T74" s="352">
        <v>100</v>
      </c>
      <c r="U74" s="352">
        <v>100</v>
      </c>
      <c r="V74" s="352">
        <v>100</v>
      </c>
      <c r="W74" s="352">
        <v>100</v>
      </c>
      <c r="X74" s="352">
        <v>100</v>
      </c>
      <c r="Y74" s="352">
        <v>100</v>
      </c>
      <c r="Z74" s="352">
        <v>100</v>
      </c>
      <c r="AA74" s="352">
        <v>100</v>
      </c>
      <c r="AB74" s="352">
        <v>100</v>
      </c>
      <c r="AC74" s="352">
        <v>100</v>
      </c>
      <c r="AD74" s="352">
        <v>100</v>
      </c>
      <c r="AE74" s="352">
        <v>100</v>
      </c>
      <c r="AF74" s="352">
        <v>100</v>
      </c>
    </row>
    <row r="75" spans="1:54" ht="46.5" customHeight="1" x14ac:dyDescent="0.25">
      <c r="A75" s="17"/>
      <c r="B75" s="20" t="s">
        <v>569</v>
      </c>
      <c r="C75" s="17" t="s">
        <v>27</v>
      </c>
      <c r="D75" s="23">
        <v>100</v>
      </c>
      <c r="E75" s="25">
        <v>100</v>
      </c>
      <c r="F75" s="371">
        <v>100</v>
      </c>
      <c r="G75" s="371">
        <v>100</v>
      </c>
      <c r="H75" s="344">
        <f t="shared" si="102"/>
        <v>100</v>
      </c>
      <c r="I75" s="344">
        <f t="shared" si="103"/>
        <v>100</v>
      </c>
      <c r="J75" s="344">
        <f t="shared" si="104"/>
        <v>100</v>
      </c>
      <c r="K75" s="25"/>
      <c r="L75" s="352">
        <v>100</v>
      </c>
      <c r="M75" s="352">
        <v>100</v>
      </c>
      <c r="N75" s="352">
        <v>100</v>
      </c>
      <c r="O75" s="352">
        <v>100</v>
      </c>
      <c r="P75" s="352">
        <v>100</v>
      </c>
      <c r="Q75" s="352">
        <v>100</v>
      </c>
      <c r="R75" s="352">
        <v>100</v>
      </c>
      <c r="S75" s="352">
        <v>100</v>
      </c>
      <c r="T75" s="352">
        <v>100</v>
      </c>
      <c r="U75" s="352">
        <v>100</v>
      </c>
      <c r="V75" s="352">
        <v>100</v>
      </c>
      <c r="W75" s="352">
        <v>100</v>
      </c>
      <c r="X75" s="352">
        <v>100</v>
      </c>
      <c r="Y75" s="352">
        <v>100</v>
      </c>
      <c r="Z75" s="352">
        <v>100</v>
      </c>
      <c r="AA75" s="352">
        <v>100</v>
      </c>
      <c r="AB75" s="352">
        <v>100</v>
      </c>
      <c r="AC75" s="352">
        <v>100</v>
      </c>
      <c r="AD75" s="352">
        <v>100</v>
      </c>
      <c r="AE75" s="352">
        <v>100</v>
      </c>
      <c r="AF75" s="352">
        <v>100</v>
      </c>
    </row>
    <row r="76" spans="1:54" ht="56.25" customHeight="1" x14ac:dyDescent="0.25">
      <c r="A76" s="17"/>
      <c r="B76" s="81" t="s">
        <v>570</v>
      </c>
      <c r="C76" s="17" t="s">
        <v>27</v>
      </c>
      <c r="D76" s="23">
        <v>100</v>
      </c>
      <c r="E76" s="25">
        <v>100</v>
      </c>
      <c r="F76" s="371">
        <v>100</v>
      </c>
      <c r="G76" s="371">
        <v>100</v>
      </c>
      <c r="H76" s="344">
        <f t="shared" si="102"/>
        <v>100</v>
      </c>
      <c r="I76" s="344">
        <f t="shared" si="103"/>
        <v>100</v>
      </c>
      <c r="J76" s="344">
        <f t="shared" si="104"/>
        <v>100</v>
      </c>
      <c r="K76" s="25"/>
      <c r="L76" s="352">
        <v>100</v>
      </c>
      <c r="M76" s="352">
        <v>100</v>
      </c>
      <c r="N76" s="352">
        <v>100</v>
      </c>
      <c r="O76" s="352">
        <v>100</v>
      </c>
      <c r="P76" s="352">
        <v>100</v>
      </c>
      <c r="Q76" s="352">
        <v>100</v>
      </c>
      <c r="R76" s="352">
        <v>100</v>
      </c>
      <c r="S76" s="352">
        <v>100</v>
      </c>
      <c r="T76" s="352">
        <v>100</v>
      </c>
      <c r="U76" s="352">
        <v>100</v>
      </c>
      <c r="V76" s="352">
        <v>100</v>
      </c>
      <c r="W76" s="352">
        <v>100</v>
      </c>
      <c r="X76" s="352">
        <v>100</v>
      </c>
      <c r="Y76" s="352">
        <v>100</v>
      </c>
      <c r="Z76" s="352">
        <v>100</v>
      </c>
      <c r="AA76" s="352">
        <v>100</v>
      </c>
      <c r="AB76" s="352">
        <v>100</v>
      </c>
      <c r="AC76" s="352">
        <v>100</v>
      </c>
      <c r="AD76" s="352">
        <v>100</v>
      </c>
      <c r="AE76" s="352">
        <v>100</v>
      </c>
      <c r="AF76" s="352">
        <v>100</v>
      </c>
    </row>
    <row r="77" spans="1:54" ht="56.25" customHeight="1" x14ac:dyDescent="0.25">
      <c r="A77" s="17"/>
      <c r="B77" s="81" t="s">
        <v>571</v>
      </c>
      <c r="C77" s="17" t="s">
        <v>27</v>
      </c>
      <c r="D77" s="23">
        <v>100</v>
      </c>
      <c r="E77" s="25">
        <v>100</v>
      </c>
      <c r="F77" s="371">
        <v>100</v>
      </c>
      <c r="G77" s="371">
        <v>100</v>
      </c>
      <c r="H77" s="344">
        <f t="shared" si="102"/>
        <v>100</v>
      </c>
      <c r="I77" s="344">
        <f t="shared" si="103"/>
        <v>100</v>
      </c>
      <c r="J77" s="344">
        <f t="shared" si="104"/>
        <v>100</v>
      </c>
      <c r="K77" s="25"/>
      <c r="L77" s="352">
        <v>100</v>
      </c>
      <c r="M77" s="352">
        <v>100</v>
      </c>
      <c r="N77" s="352">
        <v>100</v>
      </c>
      <c r="O77" s="352">
        <v>100</v>
      </c>
      <c r="P77" s="352">
        <v>100</v>
      </c>
      <c r="Q77" s="352">
        <v>100</v>
      </c>
      <c r="R77" s="352">
        <v>100</v>
      </c>
      <c r="S77" s="352">
        <v>100</v>
      </c>
      <c r="T77" s="352">
        <v>100</v>
      </c>
      <c r="U77" s="352">
        <v>100</v>
      </c>
      <c r="V77" s="352">
        <v>100</v>
      </c>
      <c r="W77" s="352">
        <v>100</v>
      </c>
      <c r="X77" s="352">
        <v>100</v>
      </c>
      <c r="Y77" s="352">
        <v>100</v>
      </c>
      <c r="Z77" s="352">
        <v>100</v>
      </c>
      <c r="AA77" s="352">
        <v>100</v>
      </c>
      <c r="AB77" s="352">
        <v>100</v>
      </c>
      <c r="AC77" s="352">
        <v>100</v>
      </c>
      <c r="AD77" s="352">
        <v>100</v>
      </c>
      <c r="AE77" s="352">
        <v>100</v>
      </c>
      <c r="AF77" s="352">
        <v>100</v>
      </c>
    </row>
    <row r="78" spans="1:54" ht="51" customHeight="1" x14ac:dyDescent="0.25">
      <c r="A78" s="17"/>
      <c r="B78" s="81" t="s">
        <v>572</v>
      </c>
      <c r="C78" s="17" t="s">
        <v>27</v>
      </c>
      <c r="D78" s="23">
        <v>99.8</v>
      </c>
      <c r="E78" s="18">
        <v>99.2</v>
      </c>
      <c r="F78" s="372" t="s">
        <v>741</v>
      </c>
      <c r="G78" s="373" t="str">
        <f>F78</f>
        <v>99,8</v>
      </c>
      <c r="H78" s="344">
        <f t="shared" si="102"/>
        <v>100</v>
      </c>
      <c r="I78" s="344">
        <f t="shared" si="103"/>
        <v>100.60483870967742</v>
      </c>
      <c r="J78" s="344">
        <f t="shared" si="104"/>
        <v>100.60483870967742</v>
      </c>
      <c r="K78" s="18"/>
      <c r="L78" s="352">
        <v>99.6</v>
      </c>
      <c r="M78" s="352">
        <v>99.6</v>
      </c>
      <c r="N78" s="352">
        <v>99.8</v>
      </c>
      <c r="O78" s="352">
        <v>99.8</v>
      </c>
      <c r="P78" s="352">
        <v>99.6</v>
      </c>
      <c r="Q78" s="352">
        <v>99.5</v>
      </c>
      <c r="R78" s="352">
        <v>99.5</v>
      </c>
      <c r="S78" s="352">
        <v>99.6</v>
      </c>
      <c r="T78" s="352">
        <v>99.6</v>
      </c>
      <c r="U78" s="352">
        <v>99</v>
      </c>
      <c r="V78" s="352">
        <v>100</v>
      </c>
      <c r="W78" s="352">
        <v>100</v>
      </c>
      <c r="X78" s="352">
        <v>99.7</v>
      </c>
      <c r="Y78" s="352">
        <v>99.7</v>
      </c>
      <c r="Z78" s="352">
        <v>99.7</v>
      </c>
      <c r="AA78" s="352">
        <v>99</v>
      </c>
      <c r="AB78" s="368" t="s">
        <v>739</v>
      </c>
      <c r="AC78" s="368" t="s">
        <v>739</v>
      </c>
      <c r="AD78" s="352">
        <v>97.2</v>
      </c>
      <c r="AE78" s="368" t="s">
        <v>740</v>
      </c>
      <c r="AF78" s="352" t="str">
        <f>AE78</f>
        <v>99,5</v>
      </c>
    </row>
    <row r="79" spans="1:54" ht="52.5" customHeight="1" x14ac:dyDescent="0.25">
      <c r="A79" s="17"/>
      <c r="B79" s="20" t="s">
        <v>573</v>
      </c>
      <c r="C79" s="17" t="s">
        <v>27</v>
      </c>
      <c r="D79" s="23">
        <v>99.685714285713999</v>
      </c>
      <c r="E79" s="18">
        <v>99.9</v>
      </c>
      <c r="F79" s="373">
        <v>100</v>
      </c>
      <c r="G79" s="373">
        <f>F79</f>
        <v>100</v>
      </c>
      <c r="H79" s="344">
        <f t="shared" si="102"/>
        <v>100.31527658354858</v>
      </c>
      <c r="I79" s="344">
        <f t="shared" si="103"/>
        <v>100.10010010010009</v>
      </c>
      <c r="J79" s="344">
        <f t="shared" si="104"/>
        <v>100.10010010010009</v>
      </c>
      <c r="K79" s="18"/>
      <c r="L79" s="352">
        <v>99</v>
      </c>
      <c r="M79" s="352">
        <f>L79</f>
        <v>99</v>
      </c>
      <c r="N79" s="352">
        <f>M79</f>
        <v>99</v>
      </c>
      <c r="O79" s="352">
        <v>100</v>
      </c>
      <c r="P79" s="352">
        <f>O79</f>
        <v>100</v>
      </c>
      <c r="Q79" s="352">
        <f>P79</f>
        <v>100</v>
      </c>
      <c r="R79" s="352">
        <v>100</v>
      </c>
      <c r="S79" s="352">
        <f>R79</f>
        <v>100</v>
      </c>
      <c r="T79" s="352">
        <f>S79</f>
        <v>100</v>
      </c>
      <c r="U79" s="352">
        <v>100</v>
      </c>
      <c r="V79" s="352">
        <v>100</v>
      </c>
      <c r="W79" s="352">
        <v>100</v>
      </c>
      <c r="X79" s="352">
        <v>100</v>
      </c>
      <c r="Y79" s="352">
        <v>100</v>
      </c>
      <c r="Z79" s="352">
        <v>100</v>
      </c>
      <c r="AA79" s="352">
        <v>100</v>
      </c>
      <c r="AB79" s="352">
        <v>100</v>
      </c>
      <c r="AC79" s="352">
        <f>AB79</f>
        <v>100</v>
      </c>
      <c r="AD79" s="352">
        <v>100</v>
      </c>
      <c r="AE79" s="352">
        <v>100</v>
      </c>
      <c r="AF79" s="352">
        <v>100</v>
      </c>
    </row>
    <row r="80" spans="1:54" ht="56.25" customHeight="1" x14ac:dyDescent="0.25">
      <c r="A80" s="28"/>
      <c r="B80" s="189" t="s">
        <v>574</v>
      </c>
      <c r="C80" s="28" t="s">
        <v>27</v>
      </c>
      <c r="D80" s="178"/>
      <c r="E80" s="178">
        <v>92</v>
      </c>
      <c r="F80" s="374" t="s">
        <v>742</v>
      </c>
      <c r="G80" s="375" t="str">
        <f>F80</f>
        <v>93,8</v>
      </c>
      <c r="H80" s="376"/>
      <c r="I80" s="376">
        <f t="shared" si="103"/>
        <v>101.95652173913042</v>
      </c>
      <c r="J80" s="376">
        <f t="shared" si="104"/>
        <v>101.95652173913042</v>
      </c>
      <c r="K80" s="178"/>
      <c r="L80" s="369">
        <v>98.8</v>
      </c>
      <c r="M80" s="369">
        <v>100</v>
      </c>
      <c r="N80" s="369">
        <f>M80</f>
        <v>100</v>
      </c>
      <c r="O80" s="369">
        <v>99</v>
      </c>
      <c r="P80" s="370">
        <v>99.1</v>
      </c>
      <c r="Q80" s="369">
        <f>P80</f>
        <v>99.1</v>
      </c>
      <c r="R80" s="369">
        <v>97</v>
      </c>
      <c r="S80" s="369">
        <v>98</v>
      </c>
      <c r="T80" s="369">
        <f>S80</f>
        <v>98</v>
      </c>
      <c r="U80" s="369">
        <v>99</v>
      </c>
      <c r="V80" s="370">
        <v>92.1</v>
      </c>
      <c r="W80" s="369">
        <f>V80</f>
        <v>92.1</v>
      </c>
      <c r="X80" s="369">
        <v>99</v>
      </c>
      <c r="Y80" s="370">
        <v>98.7</v>
      </c>
      <c r="Z80" s="370">
        <f>Y80</f>
        <v>98.7</v>
      </c>
      <c r="AA80" s="369">
        <v>74</v>
      </c>
      <c r="AB80" s="370">
        <v>72.8</v>
      </c>
      <c r="AC80" s="370">
        <f>AB80</f>
        <v>72.8</v>
      </c>
      <c r="AD80" s="369">
        <v>71</v>
      </c>
      <c r="AE80" s="370">
        <v>75.3</v>
      </c>
      <c r="AF80" s="369">
        <f>AE80</f>
        <v>75.3</v>
      </c>
    </row>
  </sheetData>
  <mergeCells count="18">
    <mergeCell ref="A1:B1"/>
    <mergeCell ref="A2:B2"/>
    <mergeCell ref="B6:B7"/>
    <mergeCell ref="A6:A7"/>
    <mergeCell ref="A3:AF3"/>
    <mergeCell ref="A4:AF4"/>
    <mergeCell ref="C6:C7"/>
    <mergeCell ref="K6:K7"/>
    <mergeCell ref="D6:D7"/>
    <mergeCell ref="L6:N6"/>
    <mergeCell ref="AD6:AF6"/>
    <mergeCell ref="AA6:AC6"/>
    <mergeCell ref="X6:Z6"/>
    <mergeCell ref="U6:W6"/>
    <mergeCell ref="R6:T6"/>
    <mergeCell ref="O6:Q6"/>
    <mergeCell ref="E6:G6"/>
    <mergeCell ref="H6:J6"/>
  </mergeCells>
  <printOptions horizontalCentered="1"/>
  <pageMargins left="0.39370078740157483" right="0.39370078740157483" top="0.51181102362204722" bottom="0.62992125984251968" header="0.23622047244094491" footer="0.19685039370078741"/>
  <pageSetup paperSize="9" scale="60" orientation="portrait" r:id="rId1"/>
  <headerFooter>
    <oddFooter>Page &amp;P</oddFooter>
    <evenFooter>Page &amp;P</evenFooter>
  </headerFooter>
  <drawing r:id="rId2"/>
  <legacyDrawing r:id="rId3"/>
</worksheet>
</file>

<file path=xl/worksheets/sheet12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BV59"/>
  <sheetViews>
    <sheetView zoomScale="130" zoomScaleNormal="130" workbookViewId="0">
      <pane xSplit="3" ySplit="7" topLeftCell="D8" activePane="bottomRight" state="frozen"/>
      <selection pane="topRight"/>
      <selection pane="bottomLeft"/>
      <selection pane="bottomRight" activeCell="F6" sqref="F6:F7"/>
    </sheetView>
  </sheetViews>
  <sheetFormatPr defaultColWidth="9.140625" defaultRowHeight="18.75" customHeight="1" x14ac:dyDescent="0.25"/>
  <cols>
    <col min="1" max="1" width="7.28515625" style="456" customWidth="1"/>
    <col min="2" max="2" width="44.140625" style="475" customWidth="1"/>
    <col min="3" max="3" width="10.85546875" style="456" customWidth="1"/>
    <col min="4" max="4" width="12" style="382" customWidth="1"/>
    <col min="5" max="11" width="12.28515625" style="457" customWidth="1"/>
    <col min="12" max="32" width="10.85546875" style="457" hidden="1" customWidth="1"/>
    <col min="33" max="33" width="10.28515625" style="457" customWidth="1"/>
    <col min="34" max="55" width="10.28515625" style="458" customWidth="1"/>
    <col min="56" max="16384" width="9.140625" style="383"/>
  </cols>
  <sheetData>
    <row r="1" spans="1:55" ht="18.75" customHeight="1" x14ac:dyDescent="0.25">
      <c r="A1" s="594" t="s">
        <v>575</v>
      </c>
      <c r="B1" s="594"/>
    </row>
    <row r="2" spans="1:55" s="460" customFormat="1" ht="41.25" customHeight="1" x14ac:dyDescent="0.25">
      <c r="A2" s="597" t="s">
        <v>576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  <c r="U2" s="597"/>
      <c r="V2" s="597"/>
      <c r="W2" s="597"/>
      <c r="X2" s="597"/>
      <c r="Y2" s="597"/>
      <c r="Z2" s="597"/>
      <c r="AA2" s="597"/>
      <c r="AB2" s="597"/>
      <c r="AC2" s="597"/>
      <c r="AD2" s="597"/>
      <c r="AE2" s="597"/>
      <c r="AF2" s="597"/>
      <c r="AG2" s="459"/>
    </row>
    <row r="3" spans="1:55" x14ac:dyDescent="0.3">
      <c r="A3" s="593" t="s">
        <v>748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N3" s="383"/>
      <c r="AO3" s="383"/>
      <c r="AP3" s="383"/>
      <c r="AQ3" s="383"/>
      <c r="AR3" s="383"/>
      <c r="AS3" s="383"/>
      <c r="AT3" s="383"/>
      <c r="AU3" s="383"/>
      <c r="AV3" s="383"/>
      <c r="AW3" s="383"/>
      <c r="AX3" s="383"/>
      <c r="AY3" s="383"/>
      <c r="AZ3" s="383"/>
      <c r="BA3" s="383"/>
      <c r="BB3" s="383"/>
      <c r="BC3" s="383"/>
    </row>
    <row r="4" spans="1:55" s="460" customFormat="1" ht="30" customHeight="1" x14ac:dyDescent="0.25">
      <c r="A4" s="596"/>
      <c r="B4" s="596"/>
      <c r="C4" s="596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</row>
    <row r="5" spans="1:55" s="460" customFormat="1" ht="39.75" customHeight="1" x14ac:dyDescent="0.25">
      <c r="A5" s="595" t="s">
        <v>53</v>
      </c>
      <c r="B5" s="595" t="s">
        <v>4</v>
      </c>
      <c r="C5" s="598" t="s">
        <v>54</v>
      </c>
      <c r="D5" s="572" t="s">
        <v>55</v>
      </c>
      <c r="E5" s="572" t="s">
        <v>7</v>
      </c>
      <c r="F5" s="572"/>
      <c r="G5" s="572"/>
      <c r="H5" s="572" t="s">
        <v>577</v>
      </c>
      <c r="I5" s="572"/>
      <c r="J5" s="572"/>
      <c r="K5" s="572" t="s">
        <v>56</v>
      </c>
      <c r="L5" s="572" t="s">
        <v>46</v>
      </c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2"/>
      <c r="Z5" s="572"/>
      <c r="AA5" s="572"/>
      <c r="AB5" s="572"/>
      <c r="AC5" s="572"/>
      <c r="AD5" s="572"/>
      <c r="AE5" s="572"/>
      <c r="AF5" s="572"/>
      <c r="AG5" s="459"/>
    </row>
    <row r="6" spans="1:55" s="460" customFormat="1" ht="42.75" customHeight="1" x14ac:dyDescent="0.25">
      <c r="A6" s="595"/>
      <c r="B6" s="595"/>
      <c r="C6" s="598"/>
      <c r="D6" s="572"/>
      <c r="E6" s="572" t="s">
        <v>10</v>
      </c>
      <c r="F6" s="572" t="s">
        <v>578</v>
      </c>
      <c r="G6" s="572" t="s">
        <v>12</v>
      </c>
      <c r="H6" s="572" t="s">
        <v>13</v>
      </c>
      <c r="I6" s="572" t="s">
        <v>14</v>
      </c>
      <c r="J6" s="572" t="s">
        <v>15</v>
      </c>
      <c r="K6" s="572"/>
      <c r="L6" s="572" t="s">
        <v>59</v>
      </c>
      <c r="M6" s="572"/>
      <c r="N6" s="572"/>
      <c r="O6" s="572" t="s">
        <v>60</v>
      </c>
      <c r="P6" s="572"/>
      <c r="Q6" s="572"/>
      <c r="R6" s="572" t="s">
        <v>61</v>
      </c>
      <c r="S6" s="572"/>
      <c r="T6" s="572"/>
      <c r="U6" s="572" t="s">
        <v>62</v>
      </c>
      <c r="V6" s="572"/>
      <c r="W6" s="572"/>
      <c r="X6" s="572" t="s">
        <v>63</v>
      </c>
      <c r="Y6" s="572"/>
      <c r="Z6" s="572"/>
      <c r="AA6" s="572" t="s">
        <v>64</v>
      </c>
      <c r="AB6" s="572"/>
      <c r="AC6" s="572"/>
      <c r="AD6" s="572" t="s">
        <v>461</v>
      </c>
      <c r="AE6" s="572"/>
      <c r="AF6" s="572"/>
      <c r="AG6" s="459"/>
    </row>
    <row r="7" spans="1:55" s="460" customFormat="1" ht="117.75" customHeight="1" x14ac:dyDescent="0.25">
      <c r="A7" s="595"/>
      <c r="B7" s="595"/>
      <c r="C7" s="598"/>
      <c r="D7" s="572"/>
      <c r="E7" s="572"/>
      <c r="F7" s="572"/>
      <c r="G7" s="572"/>
      <c r="H7" s="572"/>
      <c r="I7" s="572"/>
      <c r="J7" s="572"/>
      <c r="K7" s="572"/>
      <c r="L7" s="439" t="s">
        <v>10</v>
      </c>
      <c r="M7" s="439" t="s">
        <v>11</v>
      </c>
      <c r="N7" s="439" t="s">
        <v>12</v>
      </c>
      <c r="O7" s="439" t="s">
        <v>10</v>
      </c>
      <c r="P7" s="439" t="s">
        <v>11</v>
      </c>
      <c r="Q7" s="439" t="s">
        <v>12</v>
      </c>
      <c r="R7" s="439" t="s">
        <v>10</v>
      </c>
      <c r="S7" s="439" t="s">
        <v>11</v>
      </c>
      <c r="T7" s="439" t="s">
        <v>12</v>
      </c>
      <c r="U7" s="439" t="s">
        <v>10</v>
      </c>
      <c r="V7" s="439" t="s">
        <v>11</v>
      </c>
      <c r="W7" s="439" t="s">
        <v>12</v>
      </c>
      <c r="X7" s="439" t="s">
        <v>10</v>
      </c>
      <c r="Y7" s="439" t="s">
        <v>11</v>
      </c>
      <c r="Z7" s="439" t="s">
        <v>12</v>
      </c>
      <c r="AA7" s="439" t="s">
        <v>10</v>
      </c>
      <c r="AB7" s="439" t="s">
        <v>11</v>
      </c>
      <c r="AC7" s="439" t="s">
        <v>12</v>
      </c>
      <c r="AD7" s="439" t="s">
        <v>10</v>
      </c>
      <c r="AE7" s="439" t="s">
        <v>11</v>
      </c>
      <c r="AF7" s="439" t="s">
        <v>12</v>
      </c>
      <c r="AG7" s="459"/>
    </row>
    <row r="8" spans="1:55" s="460" customFormat="1" ht="36" customHeight="1" x14ac:dyDescent="0.25">
      <c r="A8" s="461" t="s">
        <v>579</v>
      </c>
      <c r="B8" s="462" t="s">
        <v>580</v>
      </c>
      <c r="C8" s="461"/>
      <c r="D8" s="440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3"/>
      <c r="AF8" s="463"/>
      <c r="AG8" s="459"/>
    </row>
    <row r="9" spans="1:55" s="460" customFormat="1" ht="36" customHeight="1" x14ac:dyDescent="0.25">
      <c r="A9" s="461" t="s">
        <v>16</v>
      </c>
      <c r="B9" s="462" t="s">
        <v>581</v>
      </c>
      <c r="C9" s="461"/>
      <c r="D9" s="440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  <c r="AE9" s="463"/>
      <c r="AF9" s="463"/>
      <c r="AG9" s="459"/>
    </row>
    <row r="10" spans="1:55" s="460" customFormat="1" ht="36" customHeight="1" x14ac:dyDescent="0.25">
      <c r="A10" s="461">
        <v>1</v>
      </c>
      <c r="B10" s="462" t="s">
        <v>582</v>
      </c>
      <c r="C10" s="461"/>
      <c r="D10" s="440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3"/>
      <c r="AF10" s="463"/>
      <c r="AG10" s="459"/>
    </row>
    <row r="11" spans="1:55" ht="48" customHeight="1" x14ac:dyDescent="0.25">
      <c r="A11" s="464"/>
      <c r="B11" s="465" t="s">
        <v>583</v>
      </c>
      <c r="C11" s="464" t="s">
        <v>584</v>
      </c>
      <c r="D11" s="445">
        <v>95</v>
      </c>
      <c r="E11" s="445">
        <v>118</v>
      </c>
      <c r="F11" s="466">
        <v>87</v>
      </c>
      <c r="G11" s="466">
        <v>118</v>
      </c>
      <c r="H11" s="469">
        <f>F11/D11%</f>
        <v>91.578947368421055</v>
      </c>
      <c r="I11" s="469">
        <f>F11/E11%</f>
        <v>73.728813559322035</v>
      </c>
      <c r="J11" s="445">
        <f>G11/E11%</f>
        <v>100</v>
      </c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  <c r="AD11" s="445"/>
      <c r="AE11" s="445"/>
      <c r="AF11" s="445"/>
    </row>
    <row r="12" spans="1:55" ht="48" customHeight="1" x14ac:dyDescent="0.25">
      <c r="A12" s="464"/>
      <c r="B12" s="465" t="s">
        <v>585</v>
      </c>
      <c r="C12" s="464" t="s">
        <v>584</v>
      </c>
      <c r="D12" s="445">
        <v>95</v>
      </c>
      <c r="E12" s="445">
        <v>118</v>
      </c>
      <c r="F12" s="466">
        <v>87</v>
      </c>
      <c r="G12" s="466">
        <v>118</v>
      </c>
      <c r="H12" s="469">
        <f t="shared" ref="H12:H13" si="0">F12/D12%</f>
        <v>91.578947368421055</v>
      </c>
      <c r="I12" s="469">
        <f t="shared" ref="I12:I13" si="1">F12/E12%</f>
        <v>73.728813559322035</v>
      </c>
      <c r="J12" s="445">
        <f t="shared" ref="J12:J13" si="2">G12/E12%</f>
        <v>100</v>
      </c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</row>
    <row r="13" spans="1:55" ht="48" customHeight="1" x14ac:dyDescent="0.25">
      <c r="A13" s="464"/>
      <c r="B13" s="465" t="s">
        <v>586</v>
      </c>
      <c r="C13" s="464" t="s">
        <v>587</v>
      </c>
      <c r="D13" s="446">
        <v>8970</v>
      </c>
      <c r="E13" s="446">
        <v>9500</v>
      </c>
      <c r="F13" s="467">
        <v>10710</v>
      </c>
      <c r="G13" s="287">
        <v>9500</v>
      </c>
      <c r="H13" s="469">
        <f t="shared" si="0"/>
        <v>119.39799331103679</v>
      </c>
      <c r="I13" s="469">
        <f t="shared" si="1"/>
        <v>112.73684210526316</v>
      </c>
      <c r="J13" s="445">
        <f t="shared" si="2"/>
        <v>100</v>
      </c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</row>
    <row r="14" spans="1:55" s="460" customFormat="1" ht="45" customHeight="1" x14ac:dyDescent="0.25">
      <c r="A14" s="461">
        <v>2</v>
      </c>
      <c r="B14" s="462" t="s">
        <v>588</v>
      </c>
      <c r="C14" s="468"/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59"/>
    </row>
    <row r="15" spans="1:55" ht="45" customHeight="1" x14ac:dyDescent="0.25">
      <c r="A15" s="464"/>
      <c r="B15" s="465" t="s">
        <v>589</v>
      </c>
      <c r="C15" s="464" t="s">
        <v>590</v>
      </c>
      <c r="D15" s="445">
        <v>67</v>
      </c>
      <c r="E15" s="445">
        <v>20</v>
      </c>
      <c r="F15" s="445">
        <v>73</v>
      </c>
      <c r="G15" s="445">
        <v>80</v>
      </c>
      <c r="H15" s="469">
        <f t="shared" ref="H15" si="3">F15/D15%</f>
        <v>108.955223880597</v>
      </c>
      <c r="I15" s="469">
        <f t="shared" ref="I15" si="4">F15/E15%</f>
        <v>365</v>
      </c>
      <c r="J15" s="445">
        <f t="shared" ref="J15" si="5">G15/E15%</f>
        <v>400</v>
      </c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45"/>
      <c r="AC15" s="445"/>
      <c r="AD15" s="445"/>
      <c r="AE15" s="445"/>
      <c r="AF15" s="445"/>
    </row>
    <row r="16" spans="1:55" s="460" customFormat="1" ht="43.5" customHeight="1" x14ac:dyDescent="0.25">
      <c r="A16" s="461">
        <v>3</v>
      </c>
      <c r="B16" s="462" t="s">
        <v>591</v>
      </c>
      <c r="C16" s="461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59"/>
    </row>
    <row r="17" spans="1:74" ht="42.75" customHeight="1" x14ac:dyDescent="0.25">
      <c r="A17" s="464"/>
      <c r="B17" s="465" t="s">
        <v>592</v>
      </c>
      <c r="C17" s="464" t="s">
        <v>593</v>
      </c>
      <c r="D17" s="445">
        <v>1</v>
      </c>
      <c r="E17" s="445">
        <v>2</v>
      </c>
      <c r="F17" s="445">
        <v>1</v>
      </c>
      <c r="G17" s="445">
        <v>1</v>
      </c>
      <c r="H17" s="469">
        <f t="shared" ref="H17:H18" si="6">F17/D17%</f>
        <v>100</v>
      </c>
      <c r="I17" s="469">
        <f t="shared" ref="I17" si="7">F17/E17%</f>
        <v>50</v>
      </c>
      <c r="J17" s="445">
        <f t="shared" ref="J17" si="8">G17/E17%</f>
        <v>50</v>
      </c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</row>
    <row r="18" spans="1:74" ht="42.75" customHeight="1" x14ac:dyDescent="0.25">
      <c r="A18" s="464"/>
      <c r="B18" s="465" t="s">
        <v>594</v>
      </c>
      <c r="C18" s="464" t="s">
        <v>590</v>
      </c>
      <c r="D18" s="445">
        <v>101</v>
      </c>
      <c r="E18" s="445">
        <v>52</v>
      </c>
      <c r="F18" s="445">
        <v>73</v>
      </c>
      <c r="G18" s="445">
        <v>80</v>
      </c>
      <c r="H18" s="469">
        <f t="shared" si="6"/>
        <v>72.277227722772281</v>
      </c>
      <c r="I18" s="469">
        <f t="shared" ref="I18" si="9">F18/E18%</f>
        <v>140.38461538461539</v>
      </c>
      <c r="J18" s="469">
        <f t="shared" ref="J18" si="10">G18/E18%</f>
        <v>153.84615384615384</v>
      </c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</row>
    <row r="19" spans="1:74" ht="42.75" customHeight="1" x14ac:dyDescent="0.25">
      <c r="A19" s="464"/>
      <c r="B19" s="465" t="s">
        <v>595</v>
      </c>
      <c r="C19" s="464" t="s">
        <v>590</v>
      </c>
      <c r="D19" s="445"/>
      <c r="E19" s="445"/>
      <c r="F19" s="445"/>
      <c r="G19" s="445"/>
      <c r="H19" s="445"/>
      <c r="I19" s="445"/>
      <c r="J19" s="469"/>
      <c r="K19" s="445"/>
      <c r="L19" s="445"/>
      <c r="M19" s="445"/>
      <c r="N19" s="445"/>
      <c r="O19" s="469"/>
      <c r="P19" s="469"/>
      <c r="Q19" s="469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</row>
    <row r="20" spans="1:74" ht="42.75" customHeight="1" x14ac:dyDescent="0.25">
      <c r="A20" s="464"/>
      <c r="B20" s="465" t="s">
        <v>596</v>
      </c>
      <c r="C20" s="464" t="s">
        <v>590</v>
      </c>
      <c r="D20" s="445">
        <v>101</v>
      </c>
      <c r="E20" s="445">
        <v>52</v>
      </c>
      <c r="F20" s="445">
        <v>73</v>
      </c>
      <c r="G20" s="445">
        <v>80</v>
      </c>
      <c r="H20" s="469">
        <f t="shared" ref="H20" si="11">F20/D20%</f>
        <v>72.277227722772281</v>
      </c>
      <c r="I20" s="469">
        <f t="shared" ref="I20" si="12">F20/E20%</f>
        <v>140.38461538461539</v>
      </c>
      <c r="J20" s="469">
        <f t="shared" ref="J20:J29" si="13">G20/E20%</f>
        <v>153.84615384615384</v>
      </c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</row>
    <row r="21" spans="1:74" ht="63.75" customHeight="1" x14ac:dyDescent="0.25">
      <c r="A21" s="464"/>
      <c r="B21" s="465" t="s">
        <v>597</v>
      </c>
      <c r="C21" s="470" t="s">
        <v>598</v>
      </c>
      <c r="D21" s="446">
        <v>72</v>
      </c>
      <c r="E21" s="445">
        <v>72</v>
      </c>
      <c r="F21" s="445"/>
      <c r="G21" s="445">
        <f>+N21+Q21+T21+W21+Z21+AC21+AF21</f>
        <v>72</v>
      </c>
      <c r="H21" s="445"/>
      <c r="I21" s="445"/>
      <c r="J21" s="469">
        <f t="shared" si="13"/>
        <v>100</v>
      </c>
      <c r="K21" s="445"/>
      <c r="L21" s="445">
        <v>13</v>
      </c>
      <c r="M21" s="445"/>
      <c r="N21" s="445">
        <v>13</v>
      </c>
      <c r="O21" s="445">
        <v>15</v>
      </c>
      <c r="P21" s="445"/>
      <c r="Q21" s="445">
        <v>15</v>
      </c>
      <c r="R21" s="445">
        <v>8</v>
      </c>
      <c r="S21" s="445"/>
      <c r="T21" s="445">
        <v>8</v>
      </c>
      <c r="U21" s="445">
        <v>6</v>
      </c>
      <c r="V21" s="445"/>
      <c r="W21" s="445">
        <v>6</v>
      </c>
      <c r="X21" s="445">
        <v>8</v>
      </c>
      <c r="Y21" s="445"/>
      <c r="Z21" s="445">
        <v>8</v>
      </c>
      <c r="AA21" s="445">
        <v>9</v>
      </c>
      <c r="AB21" s="445"/>
      <c r="AC21" s="445">
        <v>9</v>
      </c>
      <c r="AD21" s="445">
        <v>13</v>
      </c>
      <c r="AE21" s="445"/>
      <c r="AF21" s="445">
        <v>13</v>
      </c>
    </row>
    <row r="22" spans="1:74" ht="63.75" customHeight="1" x14ac:dyDescent="0.25">
      <c r="A22" s="464"/>
      <c r="B22" s="465" t="s">
        <v>599</v>
      </c>
      <c r="C22" s="470" t="s">
        <v>598</v>
      </c>
      <c r="D22" s="445"/>
      <c r="E22" s="445">
        <v>72</v>
      </c>
      <c r="F22" s="445"/>
      <c r="G22" s="445">
        <f>+N22+Q22+T22+W22+Z22+AC22+AF22</f>
        <v>72</v>
      </c>
      <c r="H22" s="445"/>
      <c r="I22" s="445"/>
      <c r="J22" s="469">
        <f t="shared" si="13"/>
        <v>100</v>
      </c>
      <c r="K22" s="445"/>
      <c r="L22" s="445">
        <v>13</v>
      </c>
      <c r="M22" s="445"/>
      <c r="N22" s="445">
        <v>13</v>
      </c>
      <c r="O22" s="445">
        <v>15</v>
      </c>
      <c r="P22" s="445"/>
      <c r="Q22" s="445">
        <v>15</v>
      </c>
      <c r="R22" s="445">
        <v>8</v>
      </c>
      <c r="S22" s="445"/>
      <c r="T22" s="445">
        <v>8</v>
      </c>
      <c r="U22" s="445">
        <v>6</v>
      </c>
      <c r="V22" s="445"/>
      <c r="W22" s="445">
        <v>6</v>
      </c>
      <c r="X22" s="445">
        <v>8</v>
      </c>
      <c r="Y22" s="445"/>
      <c r="Z22" s="445">
        <v>8</v>
      </c>
      <c r="AA22" s="445">
        <v>9</v>
      </c>
      <c r="AB22" s="445"/>
      <c r="AC22" s="445">
        <v>9</v>
      </c>
      <c r="AD22" s="445">
        <v>13</v>
      </c>
      <c r="AE22" s="445"/>
      <c r="AF22" s="445">
        <v>13</v>
      </c>
    </row>
    <row r="23" spans="1:74" ht="63.75" customHeight="1" x14ac:dyDescent="0.25">
      <c r="A23" s="464"/>
      <c r="B23" s="465" t="s">
        <v>600</v>
      </c>
      <c r="C23" s="464" t="s">
        <v>27</v>
      </c>
      <c r="D23" s="445"/>
      <c r="E23" s="471">
        <v>100</v>
      </c>
      <c r="F23" s="471"/>
      <c r="G23" s="471">
        <v>100</v>
      </c>
      <c r="H23" s="471"/>
      <c r="I23" s="471"/>
      <c r="J23" s="469">
        <f t="shared" si="13"/>
        <v>100</v>
      </c>
      <c r="K23" s="471"/>
      <c r="L23" s="445">
        <v>100</v>
      </c>
      <c r="M23" s="445">
        <v>100</v>
      </c>
      <c r="N23" s="445">
        <v>100</v>
      </c>
      <c r="O23" s="445">
        <v>100</v>
      </c>
      <c r="P23" s="445">
        <v>100</v>
      </c>
      <c r="Q23" s="445">
        <v>100</v>
      </c>
      <c r="R23" s="445">
        <v>100</v>
      </c>
      <c r="S23" s="445">
        <v>100</v>
      </c>
      <c r="T23" s="445">
        <v>100</v>
      </c>
      <c r="U23" s="445">
        <v>100</v>
      </c>
      <c r="V23" s="445">
        <v>100</v>
      </c>
      <c r="W23" s="445">
        <v>100</v>
      </c>
      <c r="X23" s="445">
        <v>100</v>
      </c>
      <c r="Y23" s="445">
        <v>100</v>
      </c>
      <c r="Z23" s="445">
        <v>100</v>
      </c>
      <c r="AA23" s="445">
        <v>100</v>
      </c>
      <c r="AB23" s="445">
        <v>100</v>
      </c>
      <c r="AC23" s="445">
        <v>100</v>
      </c>
      <c r="AD23" s="445">
        <v>100</v>
      </c>
      <c r="AE23" s="445">
        <v>100</v>
      </c>
      <c r="AF23" s="445">
        <v>100</v>
      </c>
    </row>
    <row r="24" spans="1:74" ht="48" customHeight="1" x14ac:dyDescent="0.25">
      <c r="A24" s="464"/>
      <c r="B24" s="465" t="s">
        <v>601</v>
      </c>
      <c r="C24" s="464" t="s">
        <v>340</v>
      </c>
      <c r="D24" s="446">
        <v>12646</v>
      </c>
      <c r="E24" s="446">
        <v>12930</v>
      </c>
      <c r="F24" s="446"/>
      <c r="G24" s="446">
        <f t="shared" ref="G24:G25" si="14">+N24+Q24+T24+W24+Z24+AC24+AF24</f>
        <v>12930</v>
      </c>
      <c r="H24" s="446"/>
      <c r="I24" s="446"/>
      <c r="J24" s="469">
        <f t="shared" si="13"/>
        <v>99.999999999999986</v>
      </c>
      <c r="K24" s="446"/>
      <c r="L24" s="446">
        <v>2336</v>
      </c>
      <c r="M24" s="446"/>
      <c r="N24" s="446">
        <v>2336</v>
      </c>
      <c r="O24" s="446">
        <v>3594</v>
      </c>
      <c r="P24" s="446"/>
      <c r="Q24" s="446">
        <v>3594</v>
      </c>
      <c r="R24" s="446">
        <v>2422</v>
      </c>
      <c r="S24" s="446"/>
      <c r="T24" s="446">
        <v>2422</v>
      </c>
      <c r="U24" s="446">
        <v>785</v>
      </c>
      <c r="V24" s="446"/>
      <c r="W24" s="446">
        <v>785</v>
      </c>
      <c r="X24" s="446">
        <v>1468</v>
      </c>
      <c r="Y24" s="446"/>
      <c r="Z24" s="446">
        <v>1468</v>
      </c>
      <c r="AA24" s="446">
        <v>1316</v>
      </c>
      <c r="AB24" s="446"/>
      <c r="AC24" s="446">
        <v>1316</v>
      </c>
      <c r="AD24" s="446">
        <v>1009</v>
      </c>
      <c r="AE24" s="446"/>
      <c r="AF24" s="446">
        <v>1009</v>
      </c>
    </row>
    <row r="25" spans="1:74" ht="48" customHeight="1" x14ac:dyDescent="0.25">
      <c r="A25" s="464"/>
      <c r="B25" s="465" t="s">
        <v>602</v>
      </c>
      <c r="C25" s="464" t="s">
        <v>340</v>
      </c>
      <c r="D25" s="446"/>
      <c r="E25" s="446">
        <v>12460</v>
      </c>
      <c r="F25" s="446"/>
      <c r="G25" s="446">
        <f t="shared" si="14"/>
        <v>12460</v>
      </c>
      <c r="H25" s="446"/>
      <c r="I25" s="446"/>
      <c r="J25" s="469">
        <f t="shared" si="13"/>
        <v>100</v>
      </c>
      <c r="K25" s="446"/>
      <c r="L25" s="446">
        <v>2251</v>
      </c>
      <c r="M25" s="446"/>
      <c r="N25" s="446">
        <v>2251</v>
      </c>
      <c r="O25" s="446">
        <v>3445</v>
      </c>
      <c r="P25" s="446"/>
      <c r="Q25" s="446">
        <v>3445</v>
      </c>
      <c r="R25" s="446">
        <v>2365</v>
      </c>
      <c r="S25" s="446"/>
      <c r="T25" s="446">
        <v>2365</v>
      </c>
      <c r="U25" s="446">
        <v>735</v>
      </c>
      <c r="V25" s="446"/>
      <c r="W25" s="446">
        <v>735</v>
      </c>
      <c r="X25" s="446">
        <v>1426</v>
      </c>
      <c r="Y25" s="446"/>
      <c r="Z25" s="446">
        <v>1426</v>
      </c>
      <c r="AA25" s="446">
        <v>1263</v>
      </c>
      <c r="AB25" s="446"/>
      <c r="AC25" s="446">
        <v>1263</v>
      </c>
      <c r="AD25" s="446">
        <v>975</v>
      </c>
      <c r="AE25" s="446"/>
      <c r="AF25" s="446">
        <v>975</v>
      </c>
    </row>
    <row r="26" spans="1:74" ht="54.75" customHeight="1" x14ac:dyDescent="0.25">
      <c r="A26" s="464"/>
      <c r="B26" s="465" t="s">
        <v>603</v>
      </c>
      <c r="C26" s="464" t="s">
        <v>27</v>
      </c>
      <c r="D26" s="445"/>
      <c r="E26" s="472">
        <v>96.3</v>
      </c>
      <c r="F26" s="472"/>
      <c r="G26" s="472">
        <v>96.3</v>
      </c>
      <c r="H26" s="472"/>
      <c r="I26" s="472"/>
      <c r="J26" s="469">
        <f t="shared" si="13"/>
        <v>100</v>
      </c>
      <c r="K26" s="472"/>
      <c r="L26" s="469">
        <v>95</v>
      </c>
      <c r="M26" s="469"/>
      <c r="N26" s="469">
        <v>95</v>
      </c>
      <c r="O26" s="469">
        <v>96.3</v>
      </c>
      <c r="P26" s="469"/>
      <c r="Q26" s="469">
        <v>96.3</v>
      </c>
      <c r="R26" s="469">
        <v>97.7</v>
      </c>
      <c r="S26" s="469"/>
      <c r="T26" s="469">
        <v>97.7</v>
      </c>
      <c r="U26" s="469">
        <v>97.4</v>
      </c>
      <c r="V26" s="469"/>
      <c r="W26" s="469">
        <v>97.4</v>
      </c>
      <c r="X26" s="469">
        <v>99.5</v>
      </c>
      <c r="Y26" s="469"/>
      <c r="Z26" s="469">
        <v>99.5</v>
      </c>
      <c r="AA26" s="469">
        <v>98.7</v>
      </c>
      <c r="AB26" s="469"/>
      <c r="AC26" s="469">
        <v>98.7</v>
      </c>
      <c r="AD26" s="469">
        <v>98.7</v>
      </c>
      <c r="AE26" s="469"/>
      <c r="AF26" s="469">
        <v>98.7</v>
      </c>
    </row>
    <row r="27" spans="1:74" ht="66" customHeight="1" x14ac:dyDescent="0.25">
      <c r="A27" s="464"/>
      <c r="B27" s="465" t="s">
        <v>604</v>
      </c>
      <c r="C27" s="470" t="s">
        <v>605</v>
      </c>
      <c r="D27" s="446">
        <v>94</v>
      </c>
      <c r="E27" s="445">
        <v>102</v>
      </c>
      <c r="F27" s="445"/>
      <c r="G27" s="445">
        <v>102</v>
      </c>
      <c r="H27" s="445"/>
      <c r="I27" s="445"/>
      <c r="J27" s="469">
        <f t="shared" si="13"/>
        <v>100</v>
      </c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</row>
    <row r="28" spans="1:74" ht="66" customHeight="1" x14ac:dyDescent="0.25">
      <c r="A28" s="464"/>
      <c r="B28" s="465" t="s">
        <v>606</v>
      </c>
      <c r="C28" s="470" t="s">
        <v>607</v>
      </c>
      <c r="D28" s="445"/>
      <c r="E28" s="445">
        <v>100</v>
      </c>
      <c r="F28" s="445"/>
      <c r="G28" s="445">
        <v>100</v>
      </c>
      <c r="H28" s="445"/>
      <c r="I28" s="445"/>
      <c r="J28" s="469">
        <f t="shared" si="13"/>
        <v>100</v>
      </c>
      <c r="K28" s="445"/>
      <c r="L28" s="445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5"/>
      <c r="AC28" s="445"/>
      <c r="AD28" s="445"/>
      <c r="AE28" s="445"/>
      <c r="AF28" s="445"/>
    </row>
    <row r="29" spans="1:74" ht="53.25" customHeight="1" x14ac:dyDescent="0.25">
      <c r="A29" s="464"/>
      <c r="B29" s="465" t="s">
        <v>608</v>
      </c>
      <c r="C29" s="464" t="s">
        <v>27</v>
      </c>
      <c r="D29" s="446"/>
      <c r="E29" s="471">
        <v>98.039215686275</v>
      </c>
      <c r="F29" s="471"/>
      <c r="G29" s="471">
        <v>98</v>
      </c>
      <c r="H29" s="471"/>
      <c r="I29" s="471"/>
      <c r="J29" s="469">
        <f t="shared" si="13"/>
        <v>99.959999999999496</v>
      </c>
      <c r="K29" s="471"/>
      <c r="L29" s="471"/>
      <c r="M29" s="471"/>
      <c r="N29" s="471"/>
      <c r="O29" s="471"/>
      <c r="P29" s="471"/>
      <c r="Q29" s="471"/>
      <c r="R29" s="471"/>
      <c r="S29" s="471"/>
      <c r="T29" s="471"/>
      <c r="U29" s="471"/>
      <c r="V29" s="471"/>
      <c r="W29" s="471"/>
      <c r="X29" s="471"/>
      <c r="Y29" s="471"/>
      <c r="Z29" s="471"/>
      <c r="AA29" s="471"/>
      <c r="AB29" s="471"/>
      <c r="AC29" s="471"/>
      <c r="AD29" s="471"/>
      <c r="AE29" s="471"/>
      <c r="AF29" s="471"/>
    </row>
    <row r="30" spans="1:74" ht="53.25" customHeight="1" x14ac:dyDescent="0.25">
      <c r="A30" s="464"/>
      <c r="B30" s="465" t="s">
        <v>609</v>
      </c>
      <c r="C30" s="464" t="s">
        <v>610</v>
      </c>
      <c r="D30" s="446"/>
      <c r="E30" s="445">
        <v>112</v>
      </c>
      <c r="F30" s="445">
        <f>+M30+P30+S30+V30+Y30+AB30+AE30</f>
        <v>108</v>
      </c>
      <c r="G30" s="445">
        <f>+N30+Q30+T30+W30+Z30+AC30+AF30</f>
        <v>112</v>
      </c>
      <c r="H30" s="469"/>
      <c r="I30" s="469">
        <f t="shared" ref="I30" si="15">F30/E30%</f>
        <v>96.428571428571416</v>
      </c>
      <c r="J30" s="469">
        <f t="shared" ref="J30:J32" si="16">G30/E30%</f>
        <v>99.999999999999986</v>
      </c>
      <c r="K30" s="445"/>
      <c r="L30" s="445">
        <v>14</v>
      </c>
      <c r="M30" s="445">
        <v>14</v>
      </c>
      <c r="N30" s="445">
        <v>14</v>
      </c>
      <c r="O30" s="445">
        <v>46</v>
      </c>
      <c r="P30" s="445">
        <v>46</v>
      </c>
      <c r="Q30" s="445">
        <v>46</v>
      </c>
      <c r="R30" s="445">
        <v>38</v>
      </c>
      <c r="S30" s="445">
        <v>34</v>
      </c>
      <c r="T30" s="445">
        <v>38</v>
      </c>
      <c r="U30" s="445">
        <v>3</v>
      </c>
      <c r="V30" s="445">
        <v>3</v>
      </c>
      <c r="W30" s="445">
        <v>3</v>
      </c>
      <c r="X30" s="445">
        <v>11</v>
      </c>
      <c r="Y30" s="445">
        <v>11</v>
      </c>
      <c r="Z30" s="445">
        <v>11</v>
      </c>
      <c r="AA30" s="445"/>
      <c r="AB30" s="445"/>
      <c r="AC30" s="445"/>
      <c r="AD30" s="445"/>
      <c r="AE30" s="445"/>
      <c r="AF30" s="445"/>
    </row>
    <row r="31" spans="1:74" ht="53.25" customHeight="1" x14ac:dyDescent="0.25">
      <c r="A31" s="464"/>
      <c r="B31" s="465" t="s">
        <v>611</v>
      </c>
      <c r="C31" s="464" t="s">
        <v>610</v>
      </c>
      <c r="D31" s="445"/>
      <c r="E31" s="445">
        <v>4</v>
      </c>
      <c r="F31" s="445"/>
      <c r="G31" s="445">
        <v>4</v>
      </c>
      <c r="H31" s="445"/>
      <c r="I31" s="445"/>
      <c r="J31" s="469">
        <f t="shared" si="16"/>
        <v>100</v>
      </c>
      <c r="K31" s="445"/>
      <c r="L31" s="445"/>
      <c r="M31" s="445"/>
      <c r="N31" s="445"/>
      <c r="O31" s="445">
        <v>0</v>
      </c>
      <c r="P31" s="445"/>
      <c r="Q31" s="445"/>
      <c r="R31" s="445">
        <v>4</v>
      </c>
      <c r="S31" s="445"/>
      <c r="T31" s="445">
        <v>4</v>
      </c>
      <c r="U31" s="445"/>
      <c r="V31" s="445"/>
      <c r="W31" s="445"/>
      <c r="X31" s="445"/>
      <c r="Y31" s="445"/>
      <c r="Z31" s="445"/>
      <c r="AA31" s="445"/>
      <c r="AB31" s="445"/>
      <c r="AC31" s="445"/>
      <c r="AD31" s="445"/>
      <c r="AE31" s="445"/>
      <c r="AF31" s="445"/>
    </row>
    <row r="32" spans="1:74" ht="53.25" customHeight="1" x14ac:dyDescent="0.25">
      <c r="A32" s="464"/>
      <c r="B32" s="465" t="s">
        <v>612</v>
      </c>
      <c r="C32" s="464" t="s">
        <v>27</v>
      </c>
      <c r="D32" s="469"/>
      <c r="E32" s="469">
        <v>85.496183206107006</v>
      </c>
      <c r="F32" s="469"/>
      <c r="G32" s="469">
        <v>85.496183206107006</v>
      </c>
      <c r="H32" s="469"/>
      <c r="I32" s="469"/>
      <c r="J32" s="469">
        <f t="shared" si="16"/>
        <v>100</v>
      </c>
      <c r="K32" s="469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</row>
    <row r="33" spans="1:33" ht="45.75" customHeight="1" x14ac:dyDescent="0.25">
      <c r="A33" s="464"/>
      <c r="B33" s="465" t="s">
        <v>613</v>
      </c>
      <c r="C33" s="464" t="s">
        <v>614</v>
      </c>
      <c r="D33" s="445"/>
      <c r="E33" s="445">
        <v>4</v>
      </c>
      <c r="F33" s="445"/>
      <c r="G33" s="445">
        <f>+N33+Q33+T33+W33+Z33+AC33+AF33</f>
        <v>4</v>
      </c>
      <c r="H33" s="445"/>
      <c r="I33" s="445"/>
      <c r="J33" s="469">
        <f t="shared" ref="J33:J34" si="17">G33/E33%</f>
        <v>100</v>
      </c>
      <c r="K33" s="445"/>
      <c r="L33" s="445">
        <v>1</v>
      </c>
      <c r="M33" s="445"/>
      <c r="N33" s="445">
        <v>1</v>
      </c>
      <c r="O33" s="445">
        <v>1</v>
      </c>
      <c r="P33" s="445"/>
      <c r="Q33" s="445">
        <v>1</v>
      </c>
      <c r="R33" s="445">
        <v>1</v>
      </c>
      <c r="S33" s="445"/>
      <c r="T33" s="445">
        <v>1</v>
      </c>
      <c r="U33" s="445"/>
      <c r="V33" s="445"/>
      <c r="W33" s="445"/>
      <c r="X33" s="445">
        <v>1</v>
      </c>
      <c r="Y33" s="445"/>
      <c r="Z33" s="445">
        <v>1</v>
      </c>
      <c r="AA33" s="445"/>
      <c r="AB33" s="445"/>
      <c r="AC33" s="445"/>
      <c r="AD33" s="445"/>
      <c r="AE33" s="445"/>
      <c r="AF33" s="445"/>
    </row>
    <row r="34" spans="1:33" ht="45.75" customHeight="1" x14ac:dyDescent="0.25">
      <c r="A34" s="464"/>
      <c r="B34" s="465" t="s">
        <v>615</v>
      </c>
      <c r="C34" s="470" t="s">
        <v>614</v>
      </c>
      <c r="D34" s="445"/>
      <c r="E34" s="445">
        <v>4</v>
      </c>
      <c r="F34" s="445"/>
      <c r="G34" s="445">
        <f>+N34+Q34+T34+W34+Z34+AC34+AF34</f>
        <v>4</v>
      </c>
      <c r="H34" s="445"/>
      <c r="I34" s="445"/>
      <c r="J34" s="469">
        <f t="shared" si="17"/>
        <v>100</v>
      </c>
      <c r="K34" s="445"/>
      <c r="L34" s="445">
        <v>1</v>
      </c>
      <c r="M34" s="445"/>
      <c r="N34" s="445">
        <v>1</v>
      </c>
      <c r="O34" s="445">
        <v>1</v>
      </c>
      <c r="P34" s="445"/>
      <c r="Q34" s="445">
        <v>1</v>
      </c>
      <c r="R34" s="445">
        <v>1</v>
      </c>
      <c r="S34" s="445"/>
      <c r="T34" s="445">
        <v>1</v>
      </c>
      <c r="U34" s="445"/>
      <c r="V34" s="445"/>
      <c r="W34" s="445"/>
      <c r="X34" s="445">
        <v>1</v>
      </c>
      <c r="Y34" s="445"/>
      <c r="Z34" s="445">
        <v>1</v>
      </c>
      <c r="AA34" s="445"/>
      <c r="AB34" s="445"/>
      <c r="AC34" s="445"/>
      <c r="AD34" s="445"/>
      <c r="AE34" s="445"/>
      <c r="AF34" s="445"/>
    </row>
    <row r="35" spans="1:33" ht="45.75" hidden="1" customHeight="1" x14ac:dyDescent="0.25">
      <c r="A35" s="464"/>
      <c r="B35" s="465" t="s">
        <v>616</v>
      </c>
      <c r="C35" s="464" t="s">
        <v>617</v>
      </c>
      <c r="D35" s="445"/>
      <c r="E35" s="445"/>
      <c r="F35" s="445"/>
      <c r="G35" s="445"/>
      <c r="H35" s="445"/>
      <c r="I35" s="445"/>
      <c r="J35" s="445"/>
      <c r="K35" s="445"/>
      <c r="L35" s="445">
        <v>0</v>
      </c>
      <c r="M35" s="445"/>
      <c r="N35" s="445"/>
      <c r="O35" s="445">
        <v>0</v>
      </c>
      <c r="P35" s="445"/>
      <c r="Q35" s="445"/>
      <c r="R35" s="445">
        <v>0</v>
      </c>
      <c r="S35" s="445"/>
      <c r="T35" s="445"/>
      <c r="U35" s="445">
        <v>0</v>
      </c>
      <c r="V35" s="445"/>
      <c r="W35" s="445"/>
      <c r="X35" s="445">
        <v>0</v>
      </c>
      <c r="Y35" s="445"/>
      <c r="Z35" s="445"/>
      <c r="AA35" s="445">
        <v>0</v>
      </c>
      <c r="AB35" s="445"/>
      <c r="AC35" s="445"/>
      <c r="AD35" s="445"/>
      <c r="AE35" s="445"/>
      <c r="AF35" s="445"/>
    </row>
    <row r="36" spans="1:33" ht="45.75" hidden="1" customHeight="1" x14ac:dyDescent="0.25">
      <c r="A36" s="464"/>
      <c r="B36" s="465" t="s">
        <v>615</v>
      </c>
      <c r="C36" s="464" t="s">
        <v>617</v>
      </c>
      <c r="D36" s="445"/>
      <c r="E36" s="445"/>
      <c r="F36" s="445"/>
      <c r="G36" s="445"/>
      <c r="H36" s="445"/>
      <c r="I36" s="445"/>
      <c r="J36" s="445"/>
      <c r="K36" s="445"/>
      <c r="L36" s="445">
        <v>0</v>
      </c>
      <c r="M36" s="445"/>
      <c r="N36" s="445"/>
      <c r="O36" s="445">
        <v>0</v>
      </c>
      <c r="P36" s="445"/>
      <c r="Q36" s="445"/>
      <c r="R36" s="445">
        <v>0</v>
      </c>
      <c r="S36" s="445"/>
      <c r="T36" s="445"/>
      <c r="U36" s="445">
        <v>0</v>
      </c>
      <c r="V36" s="445"/>
      <c r="W36" s="445"/>
      <c r="X36" s="445">
        <v>0</v>
      </c>
      <c r="Y36" s="445"/>
      <c r="Z36" s="445"/>
      <c r="AA36" s="445">
        <v>0</v>
      </c>
      <c r="AB36" s="445"/>
      <c r="AC36" s="445"/>
      <c r="AD36" s="445"/>
      <c r="AE36" s="445"/>
      <c r="AF36" s="445"/>
    </row>
    <row r="37" spans="1:33" s="460" customFormat="1" ht="42.75" customHeight="1" x14ac:dyDescent="0.25">
      <c r="A37" s="461">
        <v>4</v>
      </c>
      <c r="B37" s="462" t="s">
        <v>618</v>
      </c>
      <c r="C37" s="461" t="s">
        <v>619</v>
      </c>
      <c r="D37" s="445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  <c r="R37" s="445"/>
      <c r="S37" s="445"/>
      <c r="T37" s="445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5"/>
      <c r="AF37" s="445"/>
      <c r="AG37" s="459"/>
    </row>
    <row r="38" spans="1:33" ht="42.75" customHeight="1" x14ac:dyDescent="0.25">
      <c r="A38" s="464"/>
      <c r="B38" s="465" t="s">
        <v>620</v>
      </c>
      <c r="C38" s="464" t="s">
        <v>621</v>
      </c>
      <c r="D38" s="445"/>
      <c r="E38" s="445">
        <v>450</v>
      </c>
      <c r="F38" s="445"/>
      <c r="G38" s="445">
        <v>450</v>
      </c>
      <c r="H38" s="469"/>
      <c r="I38" s="469">
        <f t="shared" ref="I38:I40" si="18">F38/E38%</f>
        <v>0</v>
      </c>
      <c r="J38" s="469">
        <f t="shared" ref="J38:J40" si="19">G38/E38%</f>
        <v>100</v>
      </c>
      <c r="K38" s="445"/>
      <c r="L38" s="445"/>
      <c r="M38" s="445"/>
      <c r="N38" s="445"/>
      <c r="O38" s="445"/>
      <c r="P38" s="445"/>
      <c r="Q38" s="445"/>
      <c r="R38" s="445"/>
      <c r="S38" s="445"/>
      <c r="T38" s="445"/>
      <c r="U38" s="445"/>
      <c r="V38" s="445"/>
      <c r="W38" s="445"/>
      <c r="X38" s="445"/>
      <c r="Y38" s="445"/>
      <c r="Z38" s="445"/>
      <c r="AA38" s="445"/>
      <c r="AB38" s="445"/>
      <c r="AC38" s="445"/>
      <c r="AD38" s="445"/>
      <c r="AE38" s="445"/>
      <c r="AF38" s="445"/>
    </row>
    <row r="39" spans="1:33" ht="42.75" customHeight="1" x14ac:dyDescent="0.25">
      <c r="A39" s="464"/>
      <c r="B39" s="465" t="s">
        <v>622</v>
      </c>
      <c r="C39" s="464" t="s">
        <v>621</v>
      </c>
      <c r="D39" s="446">
        <v>6803</v>
      </c>
      <c r="E39" s="446">
        <v>7253</v>
      </c>
      <c r="F39" s="446">
        <v>6803</v>
      </c>
      <c r="G39" s="446">
        <v>7253</v>
      </c>
      <c r="H39" s="469">
        <f t="shared" ref="H39:H40" si="20">F39/D39%</f>
        <v>100</v>
      </c>
      <c r="I39" s="469">
        <f t="shared" si="18"/>
        <v>93.79567075692816</v>
      </c>
      <c r="J39" s="469">
        <f t="shared" si="19"/>
        <v>100</v>
      </c>
      <c r="K39" s="446"/>
      <c r="L39" s="445"/>
      <c r="M39" s="445"/>
      <c r="N39" s="445"/>
      <c r="O39" s="445"/>
      <c r="P39" s="445"/>
      <c r="Q39" s="445"/>
      <c r="R39" s="445"/>
      <c r="S39" s="445"/>
      <c r="T39" s="445"/>
      <c r="U39" s="445"/>
      <c r="V39" s="445"/>
      <c r="W39" s="445"/>
      <c r="X39" s="445"/>
      <c r="Y39" s="445"/>
      <c r="Z39" s="445"/>
      <c r="AA39" s="445"/>
      <c r="AB39" s="445"/>
      <c r="AC39" s="445"/>
      <c r="AD39" s="445"/>
      <c r="AE39" s="445"/>
      <c r="AF39" s="445"/>
    </row>
    <row r="40" spans="1:33" ht="42.75" customHeight="1" x14ac:dyDescent="0.25">
      <c r="A40" s="464"/>
      <c r="B40" s="465" t="s">
        <v>623</v>
      </c>
      <c r="C40" s="464" t="s">
        <v>587</v>
      </c>
      <c r="D40" s="446">
        <v>7250</v>
      </c>
      <c r="E40" s="446">
        <v>9000</v>
      </c>
      <c r="F40" s="446">
        <v>7275</v>
      </c>
      <c r="G40" s="446">
        <v>9215</v>
      </c>
      <c r="H40" s="469">
        <f t="shared" si="20"/>
        <v>100.34482758620689</v>
      </c>
      <c r="I40" s="469">
        <f t="shared" si="18"/>
        <v>80.833333333333329</v>
      </c>
      <c r="J40" s="469">
        <f t="shared" si="19"/>
        <v>102.38888888888889</v>
      </c>
      <c r="K40" s="446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5"/>
      <c r="AA40" s="445"/>
      <c r="AB40" s="445"/>
      <c r="AC40" s="445"/>
      <c r="AD40" s="445"/>
      <c r="AE40" s="445"/>
      <c r="AF40" s="445"/>
    </row>
    <row r="41" spans="1:33" s="460" customFormat="1" ht="45.75" customHeight="1" x14ac:dyDescent="0.25">
      <c r="A41" s="461">
        <v>5</v>
      </c>
      <c r="B41" s="462" t="s">
        <v>624</v>
      </c>
      <c r="C41" s="461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C41" s="445"/>
      <c r="AD41" s="445"/>
      <c r="AE41" s="445"/>
      <c r="AF41" s="445"/>
      <c r="AG41" s="459"/>
    </row>
    <row r="42" spans="1:33" ht="45.75" customHeight="1" x14ac:dyDescent="0.25">
      <c r="A42" s="464"/>
      <c r="B42" s="465" t="s">
        <v>625</v>
      </c>
      <c r="C42" s="464" t="s">
        <v>626</v>
      </c>
      <c r="D42" s="445">
        <v>2</v>
      </c>
      <c r="E42" s="445">
        <v>2</v>
      </c>
      <c r="F42" s="445">
        <v>2</v>
      </c>
      <c r="G42" s="445">
        <v>2</v>
      </c>
      <c r="H42" s="469">
        <f t="shared" ref="H42:H43" si="21">F42/D42%</f>
        <v>100</v>
      </c>
      <c r="I42" s="469">
        <f t="shared" ref="I42:I43" si="22">F42/E42%</f>
        <v>100</v>
      </c>
      <c r="J42" s="469">
        <f t="shared" ref="J42:J43" si="23">G42/E42%</f>
        <v>100</v>
      </c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  <c r="AA42" s="445"/>
      <c r="AB42" s="445"/>
      <c r="AC42" s="445"/>
      <c r="AD42" s="445"/>
      <c r="AE42" s="445"/>
      <c r="AF42" s="445"/>
    </row>
    <row r="43" spans="1:33" s="460" customFormat="1" ht="55.5" customHeight="1" x14ac:dyDescent="0.25">
      <c r="A43" s="461">
        <v>6</v>
      </c>
      <c r="B43" s="462" t="s">
        <v>627</v>
      </c>
      <c r="C43" s="473" t="s">
        <v>628</v>
      </c>
      <c r="D43" s="474">
        <v>7</v>
      </c>
      <c r="E43" s="445">
        <v>7</v>
      </c>
      <c r="F43" s="445">
        <v>7</v>
      </c>
      <c r="G43" s="445">
        <v>7</v>
      </c>
      <c r="H43" s="469">
        <f t="shared" si="21"/>
        <v>99.999999999999986</v>
      </c>
      <c r="I43" s="469">
        <f t="shared" si="22"/>
        <v>99.999999999999986</v>
      </c>
      <c r="J43" s="469">
        <f t="shared" si="23"/>
        <v>99.999999999999986</v>
      </c>
      <c r="K43" s="445"/>
      <c r="L43" s="445">
        <v>1</v>
      </c>
      <c r="M43" s="445"/>
      <c r="N43" s="445"/>
      <c r="O43" s="445">
        <v>1</v>
      </c>
      <c r="P43" s="445"/>
      <c r="Q43" s="445"/>
      <c r="R43" s="445">
        <v>1</v>
      </c>
      <c r="S43" s="445"/>
      <c r="T43" s="445"/>
      <c r="U43" s="445">
        <v>1</v>
      </c>
      <c r="V43" s="445"/>
      <c r="W43" s="445"/>
      <c r="X43" s="445">
        <v>1</v>
      </c>
      <c r="Y43" s="445"/>
      <c r="Z43" s="445"/>
      <c r="AA43" s="445">
        <v>1</v>
      </c>
      <c r="AB43" s="445"/>
      <c r="AC43" s="445"/>
      <c r="AD43" s="445">
        <v>1</v>
      </c>
      <c r="AE43" s="445"/>
      <c r="AF43" s="445"/>
      <c r="AG43" s="459"/>
    </row>
    <row r="44" spans="1:33" s="460" customFormat="1" ht="49.5" customHeight="1" x14ac:dyDescent="0.25">
      <c r="A44" s="461" t="s">
        <v>24</v>
      </c>
      <c r="B44" s="462" t="s">
        <v>629</v>
      </c>
      <c r="C44" s="461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59"/>
    </row>
    <row r="45" spans="1:33" s="460" customFormat="1" ht="44.25" customHeight="1" x14ac:dyDescent="0.25">
      <c r="A45" s="461">
        <v>1</v>
      </c>
      <c r="B45" s="462" t="s">
        <v>630</v>
      </c>
      <c r="C45" s="461" t="s">
        <v>619</v>
      </c>
      <c r="D45" s="463">
        <v>81</v>
      </c>
      <c r="E45" s="463">
        <v>82</v>
      </c>
      <c r="F45" s="463">
        <f>+F46+F47+F48</f>
        <v>82</v>
      </c>
      <c r="G45" s="463">
        <f>+G46+G47+G48</f>
        <v>82</v>
      </c>
      <c r="H45" s="476">
        <f t="shared" ref="H45:H48" si="24">F45/D45%</f>
        <v>101.23456790123456</v>
      </c>
      <c r="I45" s="476">
        <f t="shared" ref="I45:I48" si="25">F45/E45%</f>
        <v>100</v>
      </c>
      <c r="J45" s="476">
        <f t="shared" ref="J45:J48" si="26">G45/E45%</f>
        <v>100</v>
      </c>
      <c r="K45" s="463"/>
      <c r="L45" s="463">
        <v>13</v>
      </c>
      <c r="M45" s="463">
        <v>13</v>
      </c>
      <c r="N45" s="463">
        <v>13</v>
      </c>
      <c r="O45" s="463">
        <v>18</v>
      </c>
      <c r="P45" s="463">
        <v>18</v>
      </c>
      <c r="Q45" s="463">
        <v>18</v>
      </c>
      <c r="R45" s="463">
        <v>8</v>
      </c>
      <c r="S45" s="463">
        <v>8</v>
      </c>
      <c r="T45" s="463">
        <v>8</v>
      </c>
      <c r="U45" s="463">
        <v>7</v>
      </c>
      <c r="V45" s="463">
        <v>7</v>
      </c>
      <c r="W45" s="463">
        <v>7</v>
      </c>
      <c r="X45" s="463">
        <v>10</v>
      </c>
      <c r="Y45" s="463">
        <v>10</v>
      </c>
      <c r="Z45" s="463">
        <v>10</v>
      </c>
      <c r="AA45" s="463">
        <v>9</v>
      </c>
      <c r="AB45" s="463">
        <v>9</v>
      </c>
      <c r="AC45" s="463">
        <v>9</v>
      </c>
      <c r="AD45" s="463">
        <v>16</v>
      </c>
      <c r="AE45" s="463">
        <v>16</v>
      </c>
      <c r="AF45" s="463">
        <v>16</v>
      </c>
      <c r="AG45" s="459"/>
    </row>
    <row r="46" spans="1:33" ht="44.25" customHeight="1" x14ac:dyDescent="0.25">
      <c r="A46" s="464"/>
      <c r="B46" s="465" t="s">
        <v>631</v>
      </c>
      <c r="C46" s="464" t="s">
        <v>619</v>
      </c>
      <c r="D46" s="445">
        <v>1</v>
      </c>
      <c r="E46" s="445">
        <v>1</v>
      </c>
      <c r="F46" s="445">
        <v>1</v>
      </c>
      <c r="G46" s="445">
        <v>1</v>
      </c>
      <c r="H46" s="469">
        <f t="shared" si="24"/>
        <v>100</v>
      </c>
      <c r="I46" s="469">
        <f t="shared" si="25"/>
        <v>100</v>
      </c>
      <c r="J46" s="469">
        <f t="shared" si="26"/>
        <v>100</v>
      </c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5"/>
      <c r="AA46" s="445"/>
      <c r="AB46" s="445"/>
      <c r="AC46" s="445"/>
      <c r="AD46" s="445"/>
      <c r="AE46" s="445"/>
      <c r="AF46" s="445"/>
    </row>
    <row r="47" spans="1:33" ht="44.25" customHeight="1" x14ac:dyDescent="0.25">
      <c r="A47" s="464"/>
      <c r="B47" s="465" t="s">
        <v>632</v>
      </c>
      <c r="C47" s="464" t="s">
        <v>619</v>
      </c>
      <c r="D47" s="446">
        <v>7</v>
      </c>
      <c r="E47" s="445">
        <v>7</v>
      </c>
      <c r="F47" s="445">
        <f t="shared" ref="F47:F48" si="27">+M47+P47+S47+V47+Y47+AB47+AE47</f>
        <v>7</v>
      </c>
      <c r="G47" s="445">
        <f t="shared" ref="G47:G48" si="28">+N47+Q47+T47+W47+Z47+AC47+AF47</f>
        <v>7</v>
      </c>
      <c r="H47" s="469">
        <f t="shared" si="24"/>
        <v>99.999999999999986</v>
      </c>
      <c r="I47" s="469">
        <f t="shared" si="25"/>
        <v>99.999999999999986</v>
      </c>
      <c r="J47" s="469">
        <f t="shared" si="26"/>
        <v>99.999999999999986</v>
      </c>
      <c r="K47" s="445"/>
      <c r="L47" s="445">
        <v>1</v>
      </c>
      <c r="M47" s="445">
        <v>1</v>
      </c>
      <c r="N47" s="445">
        <v>1</v>
      </c>
      <c r="O47" s="445">
        <v>1</v>
      </c>
      <c r="P47" s="445">
        <v>1</v>
      </c>
      <c r="Q47" s="445">
        <v>1</v>
      </c>
      <c r="R47" s="445">
        <v>1</v>
      </c>
      <c r="S47" s="445">
        <v>1</v>
      </c>
      <c r="T47" s="445">
        <v>1</v>
      </c>
      <c r="U47" s="445">
        <v>1</v>
      </c>
      <c r="V47" s="445">
        <v>1</v>
      </c>
      <c r="W47" s="445">
        <v>1</v>
      </c>
      <c r="X47" s="445">
        <v>1</v>
      </c>
      <c r="Y47" s="445">
        <v>1</v>
      </c>
      <c r="Z47" s="445">
        <v>1</v>
      </c>
      <c r="AA47" s="445">
        <v>1</v>
      </c>
      <c r="AB47" s="445">
        <v>1</v>
      </c>
      <c r="AC47" s="445">
        <v>1</v>
      </c>
      <c r="AD47" s="445">
        <v>1</v>
      </c>
      <c r="AE47" s="445">
        <v>1</v>
      </c>
      <c r="AF47" s="445">
        <v>1</v>
      </c>
    </row>
    <row r="48" spans="1:33" ht="44.25" customHeight="1" x14ac:dyDescent="0.25">
      <c r="A48" s="464"/>
      <c r="B48" s="465" t="s">
        <v>633</v>
      </c>
      <c r="C48" s="464" t="s">
        <v>619</v>
      </c>
      <c r="D48" s="446">
        <v>73</v>
      </c>
      <c r="E48" s="445">
        <v>74</v>
      </c>
      <c r="F48" s="445">
        <f t="shared" si="27"/>
        <v>74</v>
      </c>
      <c r="G48" s="445">
        <f t="shared" si="28"/>
        <v>74</v>
      </c>
      <c r="H48" s="469">
        <f t="shared" si="24"/>
        <v>101.36986301369863</v>
      </c>
      <c r="I48" s="469">
        <f t="shared" si="25"/>
        <v>100</v>
      </c>
      <c r="J48" s="469">
        <f t="shared" si="26"/>
        <v>100</v>
      </c>
      <c r="K48" s="445"/>
      <c r="L48" s="445">
        <v>12</v>
      </c>
      <c r="M48" s="445">
        <v>12</v>
      </c>
      <c r="N48" s="445">
        <v>12</v>
      </c>
      <c r="O48" s="445">
        <v>17</v>
      </c>
      <c r="P48" s="445">
        <v>17</v>
      </c>
      <c r="Q48" s="445">
        <v>17</v>
      </c>
      <c r="R48" s="445">
        <v>7</v>
      </c>
      <c r="S48" s="445">
        <v>7</v>
      </c>
      <c r="T48" s="445">
        <v>7</v>
      </c>
      <c r="U48" s="445">
        <v>6</v>
      </c>
      <c r="V48" s="445">
        <v>6</v>
      </c>
      <c r="W48" s="445">
        <v>6</v>
      </c>
      <c r="X48" s="445">
        <v>9</v>
      </c>
      <c r="Y48" s="445">
        <v>9</v>
      </c>
      <c r="Z48" s="445">
        <v>9</v>
      </c>
      <c r="AA48" s="445">
        <v>8</v>
      </c>
      <c r="AB48" s="445">
        <v>8</v>
      </c>
      <c r="AC48" s="445">
        <v>8</v>
      </c>
      <c r="AD48" s="445">
        <v>15</v>
      </c>
      <c r="AE48" s="445">
        <v>15</v>
      </c>
      <c r="AF48" s="445">
        <v>15</v>
      </c>
    </row>
    <row r="49" spans="1:33" s="460" customFormat="1" ht="42" customHeight="1" x14ac:dyDescent="0.25">
      <c r="A49" s="461" t="s">
        <v>78</v>
      </c>
      <c r="B49" s="462" t="s">
        <v>634</v>
      </c>
      <c r="C49" s="461"/>
      <c r="D49" s="445"/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45"/>
      <c r="X49" s="445"/>
      <c r="Y49" s="445"/>
      <c r="Z49" s="445"/>
      <c r="AA49" s="445"/>
      <c r="AB49" s="445"/>
      <c r="AC49" s="445"/>
      <c r="AD49" s="445"/>
      <c r="AE49" s="445"/>
      <c r="AF49" s="445"/>
      <c r="AG49" s="459"/>
    </row>
    <row r="50" spans="1:33" s="460" customFormat="1" ht="51.75" customHeight="1" x14ac:dyDescent="0.25">
      <c r="A50" s="461">
        <v>1</v>
      </c>
      <c r="B50" s="462" t="s">
        <v>635</v>
      </c>
      <c r="C50" s="461" t="s">
        <v>35</v>
      </c>
      <c r="D50" s="474">
        <v>20422</v>
      </c>
      <c r="E50" s="474">
        <v>21387</v>
      </c>
      <c r="F50" s="474">
        <f t="shared" ref="F50" si="29">+M50+P50+S50+V50+Y50+AB50+AE50</f>
        <v>20911</v>
      </c>
      <c r="G50" s="474">
        <f t="shared" ref="G50" si="30">+N50+Q50+T50+W50+Z50+AC50+AF50</f>
        <v>21403</v>
      </c>
      <c r="H50" s="476">
        <f t="shared" ref="H50" si="31">F50/D50%</f>
        <v>102.39447654490256</v>
      </c>
      <c r="I50" s="476">
        <f t="shared" ref="I50" si="32">F50/E50%</f>
        <v>97.774348903539533</v>
      </c>
      <c r="J50" s="476">
        <f t="shared" ref="J50" si="33">G50/E50%</f>
        <v>100.07481180156169</v>
      </c>
      <c r="K50" s="474"/>
      <c r="L50" s="474">
        <v>5574</v>
      </c>
      <c r="M50" s="474">
        <v>5503</v>
      </c>
      <c r="N50" s="474">
        <v>5590</v>
      </c>
      <c r="O50" s="474">
        <v>5695</v>
      </c>
      <c r="P50" s="474">
        <v>5560</v>
      </c>
      <c r="Q50" s="474">
        <v>5695</v>
      </c>
      <c r="R50" s="474">
        <v>3190</v>
      </c>
      <c r="S50" s="474">
        <v>3079</v>
      </c>
      <c r="T50" s="474">
        <v>3190</v>
      </c>
      <c r="U50" s="474">
        <v>1289</v>
      </c>
      <c r="V50" s="474">
        <v>1193</v>
      </c>
      <c r="W50" s="474">
        <v>1289</v>
      </c>
      <c r="X50" s="474">
        <v>2520</v>
      </c>
      <c r="Y50" s="474">
        <v>2485</v>
      </c>
      <c r="Z50" s="474">
        <v>2520</v>
      </c>
      <c r="AA50" s="474">
        <v>2408</v>
      </c>
      <c r="AB50" s="474">
        <v>2393</v>
      </c>
      <c r="AC50" s="474">
        <v>2408</v>
      </c>
      <c r="AD50" s="474">
        <v>711</v>
      </c>
      <c r="AE50" s="474">
        <v>698</v>
      </c>
      <c r="AF50" s="474">
        <v>711</v>
      </c>
      <c r="AG50" s="459"/>
    </row>
    <row r="51" spans="1:33" s="460" customFormat="1" ht="18.75" hidden="1" customHeight="1" x14ac:dyDescent="0.25">
      <c r="A51" s="461"/>
      <c r="B51" s="462"/>
      <c r="C51" s="461"/>
      <c r="D51" s="469">
        <v>43.208361543670001</v>
      </c>
      <c r="E51" s="474" t="e">
        <v>#REF!</v>
      </c>
      <c r="F51" s="474"/>
      <c r="G51" s="474"/>
      <c r="H51" s="476">
        <f t="shared" ref="H51:H52" si="34">F51/D51%</f>
        <v>0</v>
      </c>
      <c r="I51" s="476" t="e">
        <f t="shared" ref="I51:I52" si="35">F51/E51%</f>
        <v>#REF!</v>
      </c>
      <c r="J51" s="476" t="e">
        <f t="shared" ref="J51:J52" si="36">G51/E51%</f>
        <v>#REF!</v>
      </c>
      <c r="K51" s="474"/>
      <c r="L51" s="445" t="e">
        <v>#REF!</v>
      </c>
      <c r="M51" s="445"/>
      <c r="N51" s="445" t="e">
        <v>#REF!</v>
      </c>
      <c r="O51" s="445" t="e">
        <v>#REF!</v>
      </c>
      <c r="P51" s="445"/>
      <c r="Q51" s="445" t="e">
        <v>#REF!</v>
      </c>
      <c r="R51" s="445" t="e">
        <v>#REF!</v>
      </c>
      <c r="S51" s="445"/>
      <c r="T51" s="445" t="e">
        <v>#REF!</v>
      </c>
      <c r="U51" s="445" t="e">
        <v>#REF!</v>
      </c>
      <c r="V51" s="445"/>
      <c r="W51" s="445" t="e">
        <v>#REF!</v>
      </c>
      <c r="X51" s="445" t="e">
        <v>#REF!</v>
      </c>
      <c r="Y51" s="445"/>
      <c r="Z51" s="445" t="e">
        <v>#REF!</v>
      </c>
      <c r="AA51" s="445" t="e">
        <v>#REF!</v>
      </c>
      <c r="AB51" s="445"/>
      <c r="AC51" s="445" t="e">
        <v>#REF!</v>
      </c>
      <c r="AD51" s="445" t="e">
        <v>#REF!</v>
      </c>
      <c r="AE51" s="445"/>
      <c r="AF51" s="445" t="e">
        <v>#REF!</v>
      </c>
      <c r="AG51" s="459"/>
    </row>
    <row r="52" spans="1:33" ht="38.25" customHeight="1" x14ac:dyDescent="0.25">
      <c r="A52" s="464"/>
      <c r="B52" s="465" t="s">
        <v>636</v>
      </c>
      <c r="C52" s="464" t="s">
        <v>27</v>
      </c>
      <c r="D52" s="469">
        <v>43.208361543670001</v>
      </c>
      <c r="E52" s="469">
        <v>44.4</v>
      </c>
      <c r="F52" s="469">
        <v>43.627297573595378</v>
      </c>
      <c r="G52" s="469">
        <v>44.420231201876184</v>
      </c>
      <c r="H52" s="469">
        <f t="shared" si="34"/>
        <v>100.96957166381317</v>
      </c>
      <c r="I52" s="469">
        <f t="shared" si="35"/>
        <v>98.259679219809414</v>
      </c>
      <c r="J52" s="469">
        <f t="shared" si="36"/>
        <v>100.0455657699914</v>
      </c>
      <c r="K52" s="469"/>
      <c r="L52" s="469"/>
      <c r="M52" s="469"/>
      <c r="N52" s="469"/>
      <c r="O52" s="469"/>
      <c r="P52" s="469"/>
      <c r="Q52" s="469"/>
      <c r="R52" s="469"/>
      <c r="S52" s="469"/>
      <c r="T52" s="469"/>
      <c r="U52" s="469"/>
      <c r="V52" s="469"/>
      <c r="W52" s="469"/>
      <c r="X52" s="469"/>
      <c r="Y52" s="469"/>
      <c r="Z52" s="469"/>
      <c r="AA52" s="469"/>
      <c r="AB52" s="469"/>
      <c r="AC52" s="469"/>
      <c r="AD52" s="469"/>
      <c r="AE52" s="469"/>
      <c r="AF52" s="469"/>
    </row>
    <row r="53" spans="1:33" s="460" customFormat="1" ht="57" customHeight="1" x14ac:dyDescent="0.25">
      <c r="A53" s="461">
        <v>2</v>
      </c>
      <c r="B53" s="462" t="s">
        <v>637</v>
      </c>
      <c r="C53" s="473" t="s">
        <v>638</v>
      </c>
      <c r="D53" s="474">
        <v>4705</v>
      </c>
      <c r="E53" s="474">
        <v>4848</v>
      </c>
      <c r="F53" s="474">
        <f t="shared" ref="F53:F54" si="37">+M53+P53+S53+V53+Y53+AB53+AE53</f>
        <v>4792</v>
      </c>
      <c r="G53" s="474">
        <f t="shared" ref="G53:G54" si="38">+N53+Q53+T53+W53+Z53+AC53+AF53</f>
        <v>4848</v>
      </c>
      <c r="H53" s="476">
        <f t="shared" ref="H53:H54" si="39">F53/D53%</f>
        <v>101.84909670563231</v>
      </c>
      <c r="I53" s="476">
        <f t="shared" ref="I53:I54" si="40">F53/E53%</f>
        <v>98.844884488448855</v>
      </c>
      <c r="J53" s="476">
        <f t="shared" ref="J53:J54" si="41">G53/E53%</f>
        <v>100</v>
      </c>
      <c r="K53" s="474"/>
      <c r="L53" s="474">
        <v>1276</v>
      </c>
      <c r="M53" s="474">
        <v>1275</v>
      </c>
      <c r="N53" s="474">
        <v>1276</v>
      </c>
      <c r="O53" s="474">
        <v>995</v>
      </c>
      <c r="P53" s="474">
        <v>955</v>
      </c>
      <c r="Q53" s="474">
        <v>995</v>
      </c>
      <c r="R53" s="474">
        <v>741</v>
      </c>
      <c r="S53" s="474">
        <v>741</v>
      </c>
      <c r="T53" s="474">
        <v>741</v>
      </c>
      <c r="U53" s="474">
        <v>491</v>
      </c>
      <c r="V53" s="474">
        <v>489</v>
      </c>
      <c r="W53" s="474">
        <v>491</v>
      </c>
      <c r="X53" s="474">
        <v>580</v>
      </c>
      <c r="Y53" s="474">
        <v>580</v>
      </c>
      <c r="Z53" s="474">
        <v>580</v>
      </c>
      <c r="AA53" s="474">
        <v>538</v>
      </c>
      <c r="AB53" s="474">
        <v>528</v>
      </c>
      <c r="AC53" s="474">
        <v>538</v>
      </c>
      <c r="AD53" s="474">
        <v>227</v>
      </c>
      <c r="AE53" s="474">
        <v>224</v>
      </c>
      <c r="AF53" s="474">
        <v>227</v>
      </c>
      <c r="AG53" s="459"/>
    </row>
    <row r="54" spans="1:33" s="460" customFormat="1" ht="57" customHeight="1" x14ac:dyDescent="0.25">
      <c r="A54" s="461">
        <v>3</v>
      </c>
      <c r="B54" s="462" t="s">
        <v>639</v>
      </c>
      <c r="C54" s="461" t="s">
        <v>640</v>
      </c>
      <c r="D54" s="474">
        <v>129</v>
      </c>
      <c r="E54" s="474">
        <v>132</v>
      </c>
      <c r="F54" s="474">
        <f t="shared" si="37"/>
        <v>136</v>
      </c>
      <c r="G54" s="474">
        <f t="shared" si="38"/>
        <v>137</v>
      </c>
      <c r="H54" s="476">
        <f t="shared" si="39"/>
        <v>105.42635658914729</v>
      </c>
      <c r="I54" s="476">
        <f t="shared" si="40"/>
        <v>103.03030303030303</v>
      </c>
      <c r="J54" s="476">
        <f t="shared" si="41"/>
        <v>103.78787878787878</v>
      </c>
      <c r="K54" s="474"/>
      <c r="L54" s="463">
        <v>28</v>
      </c>
      <c r="M54" s="463">
        <v>27</v>
      </c>
      <c r="N54" s="463">
        <v>28</v>
      </c>
      <c r="O54" s="463">
        <v>35</v>
      </c>
      <c r="P54" s="463">
        <v>35</v>
      </c>
      <c r="Q54" s="463">
        <v>35</v>
      </c>
      <c r="R54" s="463">
        <v>24</v>
      </c>
      <c r="S54" s="463">
        <v>24</v>
      </c>
      <c r="T54" s="463">
        <v>24</v>
      </c>
      <c r="U54" s="463">
        <v>10</v>
      </c>
      <c r="V54" s="463">
        <v>10</v>
      </c>
      <c r="W54" s="463">
        <v>10</v>
      </c>
      <c r="X54" s="463">
        <v>13</v>
      </c>
      <c r="Y54" s="463">
        <v>13</v>
      </c>
      <c r="Z54" s="463">
        <v>13</v>
      </c>
      <c r="AA54" s="463">
        <v>11</v>
      </c>
      <c r="AB54" s="463">
        <v>16</v>
      </c>
      <c r="AC54" s="463">
        <v>16</v>
      </c>
      <c r="AD54" s="463">
        <v>11</v>
      </c>
      <c r="AE54" s="463">
        <v>11</v>
      </c>
      <c r="AF54" s="463">
        <v>11</v>
      </c>
      <c r="AG54" s="459"/>
    </row>
    <row r="55" spans="1:33" s="460" customFormat="1" ht="57" customHeight="1" x14ac:dyDescent="0.25">
      <c r="A55" s="461">
        <v>4</v>
      </c>
      <c r="B55" s="462" t="s">
        <v>641</v>
      </c>
      <c r="C55" s="461"/>
      <c r="E55" s="445"/>
      <c r="F55" s="445"/>
      <c r="G55" s="445"/>
      <c r="H55" s="445"/>
      <c r="I55" s="445"/>
      <c r="J55" s="445"/>
      <c r="K55" s="445"/>
      <c r="L55" s="445"/>
      <c r="M55" s="445"/>
      <c r="N55" s="445"/>
      <c r="O55" s="445"/>
      <c r="P55" s="445"/>
      <c r="Q55" s="445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59"/>
    </row>
    <row r="56" spans="1:33" ht="46.5" customHeight="1" x14ac:dyDescent="0.25">
      <c r="A56" s="464"/>
      <c r="B56" s="465" t="s">
        <v>642</v>
      </c>
      <c r="C56" s="464" t="s">
        <v>643</v>
      </c>
      <c r="D56" s="446">
        <v>1</v>
      </c>
      <c r="E56" s="445">
        <v>1</v>
      </c>
      <c r="F56" s="445">
        <v>1</v>
      </c>
      <c r="G56" s="445">
        <v>1</v>
      </c>
      <c r="H56" s="469">
        <f t="shared" ref="H56:H57" si="42">F56/D56%</f>
        <v>100</v>
      </c>
      <c r="I56" s="469">
        <f t="shared" ref="I56:I57" si="43">F56/E56%</f>
        <v>100</v>
      </c>
      <c r="J56" s="469">
        <f t="shared" ref="J56:J57" si="44">G56/E56%</f>
        <v>100</v>
      </c>
      <c r="K56" s="445"/>
      <c r="L56" s="445"/>
      <c r="M56" s="445"/>
      <c r="N56" s="445"/>
      <c r="O56" s="445"/>
      <c r="P56" s="445"/>
      <c r="Q56" s="445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</row>
    <row r="57" spans="1:33" ht="46.5" customHeight="1" x14ac:dyDescent="0.25">
      <c r="A57" s="464"/>
      <c r="B57" s="465" t="s">
        <v>644</v>
      </c>
      <c r="C57" s="464" t="s">
        <v>645</v>
      </c>
      <c r="D57" s="446">
        <v>60</v>
      </c>
      <c r="E57" s="445">
        <v>61</v>
      </c>
      <c r="F57" s="446">
        <f t="shared" ref="F57" si="45">+M57+P57+S57+V57+Y57+AB57+AE57</f>
        <v>61</v>
      </c>
      <c r="G57" s="446">
        <f t="shared" ref="G57" si="46">+N57+Q57+T57+W57+Z57+AC57+AF57</f>
        <v>61</v>
      </c>
      <c r="H57" s="469">
        <f t="shared" si="42"/>
        <v>101.66666666666667</v>
      </c>
      <c r="I57" s="469">
        <f t="shared" si="43"/>
        <v>100</v>
      </c>
      <c r="J57" s="469">
        <f t="shared" si="44"/>
        <v>100</v>
      </c>
      <c r="K57" s="445"/>
      <c r="L57" s="445">
        <v>9</v>
      </c>
      <c r="M57" s="445">
        <v>9</v>
      </c>
      <c r="N57" s="445">
        <v>9</v>
      </c>
      <c r="O57" s="445">
        <v>31</v>
      </c>
      <c r="P57" s="445">
        <v>31</v>
      </c>
      <c r="Q57" s="445">
        <v>31</v>
      </c>
      <c r="R57" s="445">
        <v>11</v>
      </c>
      <c r="S57" s="445">
        <v>11</v>
      </c>
      <c r="T57" s="445">
        <v>11</v>
      </c>
      <c r="U57" s="445">
        <v>6</v>
      </c>
      <c r="V57" s="445">
        <v>6</v>
      </c>
      <c r="W57" s="445">
        <v>6</v>
      </c>
      <c r="X57" s="445">
        <v>2</v>
      </c>
      <c r="Y57" s="445">
        <v>2</v>
      </c>
      <c r="Z57" s="445">
        <v>2</v>
      </c>
      <c r="AA57" s="445">
        <v>1</v>
      </c>
      <c r="AB57" s="445">
        <v>1</v>
      </c>
      <c r="AC57" s="445">
        <v>1</v>
      </c>
      <c r="AD57" s="445">
        <v>1</v>
      </c>
      <c r="AE57" s="445">
        <v>1</v>
      </c>
      <c r="AF57" s="445">
        <v>1</v>
      </c>
    </row>
    <row r="58" spans="1:33" ht="46.5" customHeight="1" x14ac:dyDescent="0.25">
      <c r="A58" s="464"/>
      <c r="B58" s="465" t="s">
        <v>646</v>
      </c>
      <c r="C58" s="464"/>
      <c r="D58" s="446">
        <v>7</v>
      </c>
      <c r="E58" s="445"/>
      <c r="F58" s="445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  <c r="AA58" s="445"/>
      <c r="AB58" s="445"/>
      <c r="AC58" s="445"/>
      <c r="AD58" s="445"/>
      <c r="AE58" s="445"/>
      <c r="AF58" s="445"/>
    </row>
    <row r="59" spans="1:33" ht="46.5" customHeight="1" x14ac:dyDescent="0.25">
      <c r="A59" s="464"/>
      <c r="B59" s="465" t="s">
        <v>647</v>
      </c>
      <c r="C59" s="464"/>
      <c r="D59" s="446">
        <v>7</v>
      </c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45"/>
      <c r="R59" s="445"/>
      <c r="S59" s="445"/>
      <c r="T59" s="445"/>
      <c r="U59" s="445"/>
      <c r="V59" s="445"/>
      <c r="W59" s="445"/>
      <c r="X59" s="445"/>
      <c r="Y59" s="445"/>
      <c r="Z59" s="445"/>
      <c r="AA59" s="445"/>
      <c r="AB59" s="445"/>
      <c r="AC59" s="445"/>
      <c r="AD59" s="445"/>
      <c r="AE59" s="445"/>
      <c r="AF59" s="445"/>
    </row>
  </sheetData>
  <mergeCells count="25">
    <mergeCell ref="L6:N6"/>
    <mergeCell ref="C5:C7"/>
    <mergeCell ref="O6:Q6"/>
    <mergeCell ref="R6:T6"/>
    <mergeCell ref="L5:AF5"/>
    <mergeCell ref="U6:W6"/>
    <mergeCell ref="X6:Z6"/>
    <mergeCell ref="F6:F7"/>
    <mergeCell ref="H6:H7"/>
    <mergeCell ref="A3:K3"/>
    <mergeCell ref="A1:B1"/>
    <mergeCell ref="B5:B7"/>
    <mergeCell ref="A4:C4"/>
    <mergeCell ref="A2:AF2"/>
    <mergeCell ref="D5:D7"/>
    <mergeCell ref="G6:G7"/>
    <mergeCell ref="I6:I7"/>
    <mergeCell ref="J6:J7"/>
    <mergeCell ref="E6:E7"/>
    <mergeCell ref="AA6:AC6"/>
    <mergeCell ref="E5:G5"/>
    <mergeCell ref="A5:A7"/>
    <mergeCell ref="K5:K7"/>
    <mergeCell ref="H5:J5"/>
    <mergeCell ref="AD6:AF6"/>
  </mergeCells>
  <printOptions horizontalCentered="1"/>
  <pageMargins left="0.39370078740157483" right="0.39370078740157483" top="0.27559055118110237" bottom="0.35433070866141736" header="0.23622047244094491" footer="0.19685039370078741"/>
  <pageSetup paperSize="9" scale="57" orientation="portrait" r:id="rId1"/>
  <headerFooter>
    <oddFooter>Page &amp;P</oddFooter>
    <evenFooter>Page &amp;P</evenFooter>
  </headerFooter>
  <drawing r:id="rId2"/>
  <legacyDrawing r:id="rId3"/>
</worksheet>
</file>

<file path=xl/worksheets/sheet1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41"/>
  <sheetViews>
    <sheetView workbookViewId="0">
      <selection activeCell="H8" sqref="H8"/>
    </sheetView>
  </sheetViews>
  <sheetFormatPr defaultColWidth="9.140625" defaultRowHeight="18.75" customHeight="1" x14ac:dyDescent="0.25"/>
  <cols>
    <col min="1" max="1" width="6.5703125" style="382" customWidth="1"/>
    <col min="2" max="2" width="49.42578125" style="455" customWidth="1"/>
    <col min="3" max="3" width="14" style="382" bestFit="1" customWidth="1"/>
    <col min="4" max="10" width="11.85546875" style="382" customWidth="1"/>
    <col min="11" max="11" width="15.140625" style="382" customWidth="1"/>
    <col min="12" max="12" width="39.28515625" style="382" customWidth="1"/>
    <col min="13" max="16384" width="9.140625" style="383"/>
  </cols>
  <sheetData>
    <row r="1" spans="1:11" ht="18.75" customHeight="1" x14ac:dyDescent="0.25">
      <c r="A1" s="570" t="s">
        <v>648</v>
      </c>
      <c r="B1" s="570"/>
    </row>
    <row r="2" spans="1:11" ht="26.25" customHeight="1" x14ac:dyDescent="0.25">
      <c r="A2" s="578" t="s">
        <v>649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</row>
    <row r="3" spans="1:11" ht="29.25" customHeight="1" x14ac:dyDescent="0.25">
      <c r="A3" s="549" t="s">
        <v>2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</row>
    <row r="4" spans="1:11" ht="30" customHeight="1" x14ac:dyDescent="0.25">
      <c r="A4" s="599"/>
      <c r="B4" s="599"/>
      <c r="C4" s="599"/>
    </row>
    <row r="5" spans="1:11" ht="37.5" customHeight="1" x14ac:dyDescent="0.25">
      <c r="A5" s="571" t="s">
        <v>3</v>
      </c>
      <c r="B5" s="571" t="s">
        <v>4</v>
      </c>
      <c r="C5" s="572" t="s">
        <v>5</v>
      </c>
      <c r="D5" s="572" t="s">
        <v>55</v>
      </c>
      <c r="E5" s="572" t="s">
        <v>7</v>
      </c>
      <c r="F5" s="572"/>
      <c r="G5" s="572"/>
      <c r="H5" s="571" t="s">
        <v>650</v>
      </c>
      <c r="I5" s="571"/>
      <c r="J5" s="571"/>
      <c r="K5" s="572" t="s">
        <v>56</v>
      </c>
    </row>
    <row r="6" spans="1:11" ht="128.25" customHeight="1" x14ac:dyDescent="0.25">
      <c r="A6" s="571"/>
      <c r="B6" s="571"/>
      <c r="C6" s="572"/>
      <c r="D6" s="572"/>
      <c r="E6" s="439" t="s">
        <v>10</v>
      </c>
      <c r="F6" s="439" t="s">
        <v>11</v>
      </c>
      <c r="G6" s="439" t="s">
        <v>12</v>
      </c>
      <c r="H6" s="439" t="s">
        <v>13</v>
      </c>
      <c r="I6" s="439" t="s">
        <v>14</v>
      </c>
      <c r="J6" s="439" t="s">
        <v>15</v>
      </c>
      <c r="K6" s="572"/>
    </row>
    <row r="7" spans="1:11" s="397" customFormat="1" ht="32.25" customHeight="1" x14ac:dyDescent="0.25">
      <c r="A7" s="440" t="s">
        <v>16</v>
      </c>
      <c r="B7" s="441" t="s">
        <v>651</v>
      </c>
      <c r="C7" s="440"/>
      <c r="D7" s="440"/>
      <c r="E7" s="440"/>
      <c r="F7" s="440"/>
      <c r="G7" s="440"/>
      <c r="H7" s="442"/>
      <c r="I7" s="442"/>
      <c r="J7" s="442"/>
      <c r="K7" s="440"/>
    </row>
    <row r="8" spans="1:11" ht="28.5" customHeight="1" x14ac:dyDescent="0.25">
      <c r="A8" s="443">
        <v>1</v>
      </c>
      <c r="B8" s="444" t="s">
        <v>652</v>
      </c>
      <c r="C8" s="443"/>
      <c r="D8" s="443"/>
      <c r="E8" s="443"/>
      <c r="F8" s="443"/>
      <c r="G8" s="443"/>
      <c r="H8" s="443"/>
      <c r="I8" s="443"/>
      <c r="J8" s="443"/>
      <c r="K8" s="443"/>
    </row>
    <row r="9" spans="1:11" ht="28.5" customHeight="1" x14ac:dyDescent="0.25">
      <c r="A9" s="443"/>
      <c r="B9" s="444" t="s">
        <v>653</v>
      </c>
      <c r="C9" s="443" t="s">
        <v>654</v>
      </c>
      <c r="D9" s="445">
        <v>1</v>
      </c>
      <c r="E9" s="445">
        <v>1</v>
      </c>
      <c r="F9" s="445">
        <v>1</v>
      </c>
      <c r="G9" s="445">
        <v>1</v>
      </c>
      <c r="H9" s="446">
        <f>F9/D9%</f>
        <v>100</v>
      </c>
      <c r="I9" s="446">
        <f>F9/E9%</f>
        <v>100</v>
      </c>
      <c r="J9" s="446">
        <f>G9/E9%</f>
        <v>100</v>
      </c>
      <c r="K9" s="443"/>
    </row>
    <row r="10" spans="1:11" ht="28.5" hidden="1" customHeight="1" x14ac:dyDescent="0.25">
      <c r="A10" s="443"/>
      <c r="B10" s="444" t="s">
        <v>655</v>
      </c>
      <c r="C10" s="443" t="s">
        <v>654</v>
      </c>
      <c r="D10" s="445"/>
      <c r="E10" s="445"/>
      <c r="F10" s="445"/>
      <c r="G10" s="445"/>
      <c r="H10" s="446"/>
      <c r="I10" s="446"/>
      <c r="J10" s="446"/>
      <c r="K10" s="443"/>
    </row>
    <row r="11" spans="1:11" ht="28.5" customHeight="1" x14ac:dyDescent="0.25">
      <c r="A11" s="443"/>
      <c r="B11" s="444" t="s">
        <v>656</v>
      </c>
      <c r="C11" s="443" t="s">
        <v>654</v>
      </c>
      <c r="D11" s="445">
        <v>1</v>
      </c>
      <c r="E11" s="445">
        <v>1</v>
      </c>
      <c r="F11" s="445">
        <v>1</v>
      </c>
      <c r="G11" s="445">
        <v>1</v>
      </c>
      <c r="H11" s="446">
        <f t="shared" ref="H11:H12" si="0">F11/D11%</f>
        <v>100</v>
      </c>
      <c r="I11" s="446">
        <f t="shared" ref="I11:I12" si="1">F11/E11%</f>
        <v>100</v>
      </c>
      <c r="J11" s="446">
        <f t="shared" ref="J11:J12" si="2">G11/E11%</f>
        <v>100</v>
      </c>
      <c r="K11" s="443"/>
    </row>
    <row r="12" spans="1:11" ht="32.25" customHeight="1" x14ac:dyDescent="0.25">
      <c r="A12" s="443">
        <v>2</v>
      </c>
      <c r="B12" s="444" t="s">
        <v>657</v>
      </c>
      <c r="C12" s="443" t="s">
        <v>658</v>
      </c>
      <c r="D12" s="445">
        <v>3</v>
      </c>
      <c r="E12" s="445">
        <v>3</v>
      </c>
      <c r="F12" s="445">
        <v>3</v>
      </c>
      <c r="G12" s="445">
        <v>3</v>
      </c>
      <c r="H12" s="446">
        <f t="shared" si="0"/>
        <v>100</v>
      </c>
      <c r="I12" s="446">
        <f t="shared" si="1"/>
        <v>100</v>
      </c>
      <c r="J12" s="446">
        <f t="shared" si="2"/>
        <v>100</v>
      </c>
      <c r="K12" s="443"/>
    </row>
    <row r="13" spans="1:11" s="397" customFormat="1" ht="32.25" customHeight="1" x14ac:dyDescent="0.25">
      <c r="A13" s="440" t="s">
        <v>24</v>
      </c>
      <c r="B13" s="441" t="s">
        <v>659</v>
      </c>
      <c r="C13" s="440"/>
      <c r="D13" s="440"/>
      <c r="E13" s="440"/>
      <c r="F13" s="440"/>
      <c r="G13" s="440"/>
      <c r="H13" s="446"/>
      <c r="I13" s="446"/>
      <c r="J13" s="446"/>
      <c r="K13" s="440"/>
    </row>
    <row r="14" spans="1:11" ht="42.75" customHeight="1" x14ac:dyDescent="0.25">
      <c r="A14" s="443">
        <v>1</v>
      </c>
      <c r="B14" s="444" t="s">
        <v>660</v>
      </c>
      <c r="C14" s="443" t="s">
        <v>468</v>
      </c>
      <c r="D14" s="445">
        <v>268</v>
      </c>
      <c r="E14" s="445">
        <v>309</v>
      </c>
      <c r="F14" s="445">
        <v>301</v>
      </c>
      <c r="G14" s="445">
        <v>309</v>
      </c>
      <c r="H14" s="446">
        <f t="shared" ref="H14:H19" si="3">F14/D14%</f>
        <v>112.31343283582089</v>
      </c>
      <c r="I14" s="446">
        <f t="shared" ref="I14:I19" si="4">F14/E14%</f>
        <v>97.411003236245961</v>
      </c>
      <c r="J14" s="446">
        <f t="shared" ref="J14:J19" si="5">G14/E14%</f>
        <v>100</v>
      </c>
      <c r="K14" s="443"/>
    </row>
    <row r="15" spans="1:11" ht="42.75" customHeight="1" x14ac:dyDescent="0.25">
      <c r="A15" s="443">
        <v>2</v>
      </c>
      <c r="B15" s="444" t="s">
        <v>661</v>
      </c>
      <c r="C15" s="443" t="s">
        <v>662</v>
      </c>
      <c r="D15" s="428">
        <v>92530</v>
      </c>
      <c r="E15" s="428">
        <v>92545</v>
      </c>
      <c r="F15" s="428">
        <v>92539</v>
      </c>
      <c r="G15" s="428">
        <v>92545</v>
      </c>
      <c r="H15" s="446">
        <f t="shared" si="3"/>
        <v>100.00972657516482</v>
      </c>
      <c r="I15" s="446">
        <f t="shared" si="4"/>
        <v>99.993516667567121</v>
      </c>
      <c r="J15" s="446">
        <f t="shared" si="5"/>
        <v>100</v>
      </c>
      <c r="K15" s="443"/>
    </row>
    <row r="16" spans="1:11" ht="42.75" customHeight="1" x14ac:dyDescent="0.25">
      <c r="A16" s="443">
        <v>3</v>
      </c>
      <c r="B16" s="444" t="s">
        <v>663</v>
      </c>
      <c r="C16" s="443" t="s">
        <v>662</v>
      </c>
      <c r="D16" s="428">
        <v>1780</v>
      </c>
      <c r="E16" s="428">
        <v>1890</v>
      </c>
      <c r="F16" s="428">
        <v>1848</v>
      </c>
      <c r="G16" s="428">
        <v>1890</v>
      </c>
      <c r="H16" s="446">
        <f t="shared" si="3"/>
        <v>103.82022471910112</v>
      </c>
      <c r="I16" s="446">
        <f t="shared" si="4"/>
        <v>97.777777777777786</v>
      </c>
      <c r="J16" s="446">
        <f t="shared" si="5"/>
        <v>100.00000000000001</v>
      </c>
      <c r="K16" s="443"/>
    </row>
    <row r="17" spans="1:11" ht="42.75" customHeight="1" x14ac:dyDescent="0.25">
      <c r="A17" s="443">
        <v>4</v>
      </c>
      <c r="B17" s="447" t="s">
        <v>664</v>
      </c>
      <c r="C17" s="443" t="s">
        <v>27</v>
      </c>
      <c r="D17" s="446">
        <v>100</v>
      </c>
      <c r="E17" s="446">
        <v>100</v>
      </c>
      <c r="F17" s="446">
        <v>100</v>
      </c>
      <c r="G17" s="446">
        <v>100</v>
      </c>
      <c r="H17" s="446">
        <f t="shared" si="3"/>
        <v>100</v>
      </c>
      <c r="I17" s="446">
        <f t="shared" si="4"/>
        <v>100</v>
      </c>
      <c r="J17" s="446">
        <f t="shared" si="5"/>
        <v>100</v>
      </c>
      <c r="K17" s="443"/>
    </row>
    <row r="18" spans="1:11" ht="42.75" customHeight="1" x14ac:dyDescent="0.25">
      <c r="A18" s="443">
        <v>5</v>
      </c>
      <c r="B18" s="444" t="s">
        <v>665</v>
      </c>
      <c r="C18" s="443" t="s">
        <v>662</v>
      </c>
      <c r="D18" s="446">
        <v>14985</v>
      </c>
      <c r="E18" s="446">
        <v>17890</v>
      </c>
      <c r="F18" s="446">
        <v>16520</v>
      </c>
      <c r="G18" s="446">
        <v>17890</v>
      </c>
      <c r="H18" s="446">
        <f t="shared" si="3"/>
        <v>110.24357691024358</v>
      </c>
      <c r="I18" s="446">
        <f t="shared" si="4"/>
        <v>92.34209055338178</v>
      </c>
      <c r="J18" s="446">
        <f t="shared" si="5"/>
        <v>100</v>
      </c>
      <c r="K18" s="443"/>
    </row>
    <row r="19" spans="1:11" ht="48" customHeight="1" x14ac:dyDescent="0.25">
      <c r="A19" s="443">
        <v>6</v>
      </c>
      <c r="B19" s="444" t="s">
        <v>666</v>
      </c>
      <c r="C19" s="448" t="s">
        <v>529</v>
      </c>
      <c r="D19" s="445">
        <v>7</v>
      </c>
      <c r="E19" s="445">
        <v>7</v>
      </c>
      <c r="F19" s="445">
        <v>7</v>
      </c>
      <c r="G19" s="445">
        <v>7</v>
      </c>
      <c r="H19" s="446">
        <f t="shared" si="3"/>
        <v>99.999999999999986</v>
      </c>
      <c r="I19" s="446">
        <f t="shared" si="4"/>
        <v>99.999999999999986</v>
      </c>
      <c r="J19" s="446">
        <f t="shared" si="5"/>
        <v>99.999999999999986</v>
      </c>
      <c r="K19" s="443"/>
    </row>
    <row r="20" spans="1:11" ht="39.75" customHeight="1" x14ac:dyDescent="0.25">
      <c r="A20" s="440" t="s">
        <v>43</v>
      </c>
      <c r="B20" s="449" t="s">
        <v>667</v>
      </c>
      <c r="C20" s="443"/>
      <c r="D20" s="443"/>
      <c r="E20" s="443"/>
      <c r="F20" s="443"/>
      <c r="G20" s="443"/>
      <c r="H20" s="446"/>
      <c r="I20" s="446"/>
      <c r="J20" s="446"/>
      <c r="K20" s="443"/>
    </row>
    <row r="21" spans="1:11" ht="44.25" customHeight="1" x14ac:dyDescent="0.25">
      <c r="A21" s="443">
        <v>1</v>
      </c>
      <c r="B21" s="447" t="s">
        <v>668</v>
      </c>
      <c r="C21" s="443" t="s">
        <v>669</v>
      </c>
      <c r="D21" s="450">
        <v>1789</v>
      </c>
      <c r="E21" s="450">
        <v>2170</v>
      </c>
      <c r="F21" s="450">
        <v>1736</v>
      </c>
      <c r="G21" s="450">
        <v>2170</v>
      </c>
      <c r="H21" s="446">
        <f t="shared" ref="H21:H33" si="6">F21/D21%</f>
        <v>97.037451089994406</v>
      </c>
      <c r="I21" s="446">
        <f t="shared" ref="I21:I33" si="7">F21/E21%</f>
        <v>80</v>
      </c>
      <c r="J21" s="446">
        <f t="shared" ref="J21:J33" si="8">G21/E21%</f>
        <v>100</v>
      </c>
      <c r="K21" s="443"/>
    </row>
    <row r="22" spans="1:11" ht="44.25" customHeight="1" x14ac:dyDescent="0.25">
      <c r="A22" s="443"/>
      <c r="B22" s="447" t="s">
        <v>670</v>
      </c>
      <c r="C22" s="443" t="s">
        <v>669</v>
      </c>
      <c r="D22" s="450">
        <v>129</v>
      </c>
      <c r="E22" s="450">
        <v>170</v>
      </c>
      <c r="F22" s="450">
        <v>131</v>
      </c>
      <c r="G22" s="450">
        <v>170</v>
      </c>
      <c r="H22" s="446">
        <f t="shared" si="6"/>
        <v>101.55038759689923</v>
      </c>
      <c r="I22" s="446">
        <f t="shared" si="7"/>
        <v>77.058823529411768</v>
      </c>
      <c r="J22" s="446">
        <f t="shared" si="8"/>
        <v>100</v>
      </c>
      <c r="K22" s="443"/>
    </row>
    <row r="23" spans="1:11" ht="44.25" hidden="1" customHeight="1" x14ac:dyDescent="0.25">
      <c r="A23" s="443"/>
      <c r="B23" s="447" t="s">
        <v>671</v>
      </c>
      <c r="C23" s="443" t="s">
        <v>672</v>
      </c>
      <c r="D23" s="450"/>
      <c r="E23" s="450"/>
      <c r="F23" s="450"/>
      <c r="G23" s="450"/>
      <c r="H23" s="446" t="e">
        <f t="shared" si="6"/>
        <v>#DIV/0!</v>
      </c>
      <c r="I23" s="446" t="e">
        <f t="shared" si="7"/>
        <v>#DIV/0!</v>
      </c>
      <c r="J23" s="446" t="e">
        <f t="shared" si="8"/>
        <v>#DIV/0!</v>
      </c>
      <c r="K23" s="443"/>
    </row>
    <row r="24" spans="1:11" ht="44.25" customHeight="1" x14ac:dyDescent="0.25">
      <c r="A24" s="443">
        <v>2</v>
      </c>
      <c r="B24" s="447" t="s">
        <v>673</v>
      </c>
      <c r="C24" s="443" t="s">
        <v>669</v>
      </c>
      <c r="D24" s="450">
        <v>1660</v>
      </c>
      <c r="E24" s="450">
        <v>2000</v>
      </c>
      <c r="F24" s="450">
        <v>1605</v>
      </c>
      <c r="G24" s="450">
        <v>2000</v>
      </c>
      <c r="H24" s="446">
        <f t="shared" si="6"/>
        <v>96.686746987951793</v>
      </c>
      <c r="I24" s="446">
        <f t="shared" si="7"/>
        <v>80.25</v>
      </c>
      <c r="J24" s="446">
        <f t="shared" si="8"/>
        <v>100</v>
      </c>
      <c r="K24" s="443"/>
    </row>
    <row r="25" spans="1:11" ht="37.5" hidden="1" customHeight="1" x14ac:dyDescent="0.25">
      <c r="A25" s="443"/>
      <c r="B25" s="447" t="s">
        <v>674</v>
      </c>
      <c r="C25" s="443" t="s">
        <v>675</v>
      </c>
      <c r="D25" s="451"/>
      <c r="E25" s="445"/>
      <c r="F25" s="445"/>
      <c r="G25" s="445"/>
      <c r="H25" s="446" t="e">
        <f t="shared" si="6"/>
        <v>#DIV/0!</v>
      </c>
      <c r="I25" s="446" t="e">
        <f t="shared" si="7"/>
        <v>#DIV/0!</v>
      </c>
      <c r="J25" s="446" t="e">
        <f t="shared" si="8"/>
        <v>#DIV/0!</v>
      </c>
      <c r="K25" s="443"/>
    </row>
    <row r="26" spans="1:11" ht="37.5" hidden="1" customHeight="1" x14ac:dyDescent="0.25">
      <c r="A26" s="443"/>
      <c r="B26" s="447" t="s">
        <v>676</v>
      </c>
      <c r="C26" s="443" t="s">
        <v>672</v>
      </c>
      <c r="D26" s="451"/>
      <c r="E26" s="445"/>
      <c r="F26" s="445"/>
      <c r="G26" s="445"/>
      <c r="H26" s="446" t="e">
        <f t="shared" si="6"/>
        <v>#DIV/0!</v>
      </c>
      <c r="I26" s="446" t="e">
        <f t="shared" si="7"/>
        <v>#DIV/0!</v>
      </c>
      <c r="J26" s="446" t="e">
        <f t="shared" si="8"/>
        <v>#DIV/0!</v>
      </c>
      <c r="K26" s="443"/>
    </row>
    <row r="27" spans="1:11" ht="37.5" hidden="1" customHeight="1" x14ac:dyDescent="0.25">
      <c r="A27" s="443">
        <v>3</v>
      </c>
      <c r="B27" s="447" t="s">
        <v>677</v>
      </c>
      <c r="C27" s="443" t="s">
        <v>669</v>
      </c>
      <c r="D27" s="451"/>
      <c r="E27" s="445"/>
      <c r="F27" s="445"/>
      <c r="G27" s="445"/>
      <c r="H27" s="446" t="e">
        <f t="shared" si="6"/>
        <v>#DIV/0!</v>
      </c>
      <c r="I27" s="446" t="e">
        <f t="shared" si="7"/>
        <v>#DIV/0!</v>
      </c>
      <c r="J27" s="446" t="e">
        <f t="shared" si="8"/>
        <v>#DIV/0!</v>
      </c>
      <c r="K27" s="443"/>
    </row>
    <row r="28" spans="1:11" ht="37.5" hidden="1" customHeight="1" x14ac:dyDescent="0.25">
      <c r="A28" s="443"/>
      <c r="B28" s="447" t="s">
        <v>678</v>
      </c>
      <c r="C28" s="443" t="s">
        <v>675</v>
      </c>
      <c r="D28" s="451"/>
      <c r="E28" s="445"/>
      <c r="F28" s="445"/>
      <c r="G28" s="445"/>
      <c r="H28" s="446" t="e">
        <f t="shared" si="6"/>
        <v>#DIV/0!</v>
      </c>
      <c r="I28" s="446" t="e">
        <f t="shared" si="7"/>
        <v>#DIV/0!</v>
      </c>
      <c r="J28" s="446" t="e">
        <f t="shared" si="8"/>
        <v>#DIV/0!</v>
      </c>
      <c r="K28" s="443"/>
    </row>
    <row r="29" spans="1:11" ht="37.5" hidden="1" customHeight="1" x14ac:dyDescent="0.25">
      <c r="A29" s="443"/>
      <c r="B29" s="447" t="s">
        <v>679</v>
      </c>
      <c r="C29" s="443" t="s">
        <v>672</v>
      </c>
      <c r="D29" s="451"/>
      <c r="E29" s="445"/>
      <c r="F29" s="445"/>
      <c r="G29" s="445"/>
      <c r="H29" s="446" t="e">
        <f t="shared" si="6"/>
        <v>#DIV/0!</v>
      </c>
      <c r="I29" s="446" t="e">
        <f t="shared" si="7"/>
        <v>#DIV/0!</v>
      </c>
      <c r="J29" s="446" t="e">
        <f t="shared" si="8"/>
        <v>#DIV/0!</v>
      </c>
      <c r="K29" s="443"/>
    </row>
    <row r="30" spans="1:11" ht="37.5" hidden="1" customHeight="1" x14ac:dyDescent="0.25">
      <c r="A30" s="443">
        <v>3</v>
      </c>
      <c r="B30" s="447" t="s">
        <v>680</v>
      </c>
      <c r="C30" s="443" t="s">
        <v>353</v>
      </c>
      <c r="D30" s="445"/>
      <c r="E30" s="450">
        <v>12775</v>
      </c>
      <c r="F30" s="450"/>
      <c r="G30" s="450"/>
      <c r="H30" s="446" t="e">
        <f t="shared" si="6"/>
        <v>#DIV/0!</v>
      </c>
      <c r="I30" s="446">
        <f t="shared" si="7"/>
        <v>0</v>
      </c>
      <c r="J30" s="446">
        <f t="shared" si="8"/>
        <v>0</v>
      </c>
      <c r="K30" s="443"/>
    </row>
    <row r="31" spans="1:11" ht="40.5" customHeight="1" x14ac:dyDescent="0.25">
      <c r="A31" s="443">
        <v>3</v>
      </c>
      <c r="B31" s="447" t="s">
        <v>681</v>
      </c>
      <c r="C31" s="443" t="s">
        <v>682</v>
      </c>
      <c r="D31" s="445">
        <v>100</v>
      </c>
      <c r="E31" s="445">
        <v>100</v>
      </c>
      <c r="F31" s="445">
        <v>100</v>
      </c>
      <c r="G31" s="445">
        <v>100</v>
      </c>
      <c r="H31" s="446">
        <f t="shared" si="6"/>
        <v>100</v>
      </c>
      <c r="I31" s="446">
        <f t="shared" si="7"/>
        <v>100</v>
      </c>
      <c r="J31" s="446">
        <f t="shared" si="8"/>
        <v>100</v>
      </c>
      <c r="K31" s="443"/>
    </row>
    <row r="32" spans="1:11" ht="35.25" hidden="1" customHeight="1" x14ac:dyDescent="0.25">
      <c r="A32" s="443">
        <v>6</v>
      </c>
      <c r="B32" s="447" t="s">
        <v>683</v>
      </c>
      <c r="C32" s="443" t="s">
        <v>353</v>
      </c>
      <c r="D32" s="451"/>
      <c r="E32" s="445"/>
      <c r="F32" s="445"/>
      <c r="G32" s="445"/>
      <c r="H32" s="446" t="e">
        <f t="shared" si="6"/>
        <v>#DIV/0!</v>
      </c>
      <c r="I32" s="446" t="e">
        <f t="shared" si="7"/>
        <v>#DIV/0!</v>
      </c>
      <c r="J32" s="446" t="e">
        <f t="shared" si="8"/>
        <v>#DIV/0!</v>
      </c>
      <c r="K32" s="443"/>
    </row>
    <row r="33" spans="1:11" ht="54.75" customHeight="1" x14ac:dyDescent="0.25">
      <c r="A33" s="443">
        <v>4</v>
      </c>
      <c r="B33" s="447" t="s">
        <v>684</v>
      </c>
      <c r="C33" s="443" t="s">
        <v>682</v>
      </c>
      <c r="D33" s="445">
        <v>100</v>
      </c>
      <c r="E33" s="445">
        <v>100</v>
      </c>
      <c r="F33" s="445">
        <v>100</v>
      </c>
      <c r="G33" s="445">
        <v>100</v>
      </c>
      <c r="H33" s="446">
        <f t="shared" si="6"/>
        <v>100</v>
      </c>
      <c r="I33" s="446">
        <f t="shared" si="7"/>
        <v>100</v>
      </c>
      <c r="J33" s="446">
        <f t="shared" si="8"/>
        <v>100</v>
      </c>
      <c r="K33" s="443"/>
    </row>
    <row r="34" spans="1:11" s="397" customFormat="1" ht="51.75" customHeight="1" x14ac:dyDescent="0.25">
      <c r="A34" s="440" t="s">
        <v>685</v>
      </c>
      <c r="B34" s="449" t="s">
        <v>686</v>
      </c>
      <c r="C34" s="440"/>
      <c r="D34" s="445"/>
      <c r="E34" s="445"/>
      <c r="F34" s="445"/>
      <c r="G34" s="445"/>
      <c r="H34" s="446"/>
      <c r="I34" s="446"/>
      <c r="J34" s="446"/>
      <c r="K34" s="440"/>
    </row>
    <row r="35" spans="1:11" ht="31.5" customHeight="1" x14ac:dyDescent="0.25">
      <c r="A35" s="443">
        <v>1</v>
      </c>
      <c r="B35" s="444" t="s">
        <v>687</v>
      </c>
      <c r="C35" s="443" t="s">
        <v>688</v>
      </c>
      <c r="D35" s="445"/>
      <c r="E35" s="445">
        <v>8</v>
      </c>
      <c r="F35" s="445">
        <v>8</v>
      </c>
      <c r="G35" s="445">
        <v>8</v>
      </c>
      <c r="H35" s="446"/>
      <c r="I35" s="446">
        <f t="shared" ref="I35:I38" si="9">F35/E35%</f>
        <v>100</v>
      </c>
      <c r="J35" s="446">
        <f t="shared" ref="J35:J38" si="10">G35/E35%</f>
        <v>100</v>
      </c>
      <c r="K35" s="443"/>
    </row>
    <row r="36" spans="1:11" ht="21.75" hidden="1" customHeight="1" x14ac:dyDescent="0.25">
      <c r="A36" s="443"/>
      <c r="B36" s="444" t="s">
        <v>689</v>
      </c>
      <c r="C36" s="443" t="s">
        <v>468</v>
      </c>
      <c r="D36" s="451"/>
      <c r="E36" s="445"/>
      <c r="F36" s="445"/>
      <c r="G36" s="445"/>
      <c r="H36" s="446" t="e">
        <f t="shared" ref="H36:H38" si="11">F36/D36%</f>
        <v>#DIV/0!</v>
      </c>
      <c r="I36" s="446" t="e">
        <f t="shared" si="9"/>
        <v>#DIV/0!</v>
      </c>
      <c r="J36" s="446" t="e">
        <f t="shared" si="10"/>
        <v>#DIV/0!</v>
      </c>
      <c r="K36" s="443"/>
    </row>
    <row r="37" spans="1:11" ht="33" customHeight="1" x14ac:dyDescent="0.25">
      <c r="A37" s="452"/>
      <c r="B37" s="452" t="s">
        <v>690</v>
      </c>
      <c r="C37" s="443" t="s">
        <v>688</v>
      </c>
      <c r="D37" s="445">
        <v>7</v>
      </c>
      <c r="E37" s="445">
        <v>7</v>
      </c>
      <c r="F37" s="445">
        <v>7</v>
      </c>
      <c r="G37" s="445">
        <v>7</v>
      </c>
      <c r="H37" s="446">
        <f t="shared" si="11"/>
        <v>99.999999999999986</v>
      </c>
      <c r="I37" s="446">
        <f t="shared" si="9"/>
        <v>99.999999999999986</v>
      </c>
      <c r="J37" s="446">
        <f t="shared" si="10"/>
        <v>99.999999999999986</v>
      </c>
      <c r="K37" s="443"/>
    </row>
    <row r="38" spans="1:11" ht="33.75" customHeight="1" x14ac:dyDescent="0.25">
      <c r="A38" s="443">
        <v>2</v>
      </c>
      <c r="B38" s="447" t="s">
        <v>691</v>
      </c>
      <c r="C38" s="443" t="s">
        <v>688</v>
      </c>
      <c r="D38" s="445">
        <v>1</v>
      </c>
      <c r="E38" s="445">
        <v>1</v>
      </c>
      <c r="F38" s="445">
        <v>1</v>
      </c>
      <c r="G38" s="445">
        <v>1</v>
      </c>
      <c r="H38" s="446">
        <f t="shared" si="11"/>
        <v>100</v>
      </c>
      <c r="I38" s="446">
        <f t="shared" si="9"/>
        <v>100</v>
      </c>
      <c r="J38" s="446">
        <f t="shared" si="10"/>
        <v>100</v>
      </c>
      <c r="K38" s="443"/>
    </row>
    <row r="39" spans="1:11" ht="21.75" hidden="1" customHeight="1" x14ac:dyDescent="0.25">
      <c r="A39" s="453">
        <v>3</v>
      </c>
      <c r="B39" s="454" t="s">
        <v>692</v>
      </c>
      <c r="C39" s="453"/>
      <c r="D39" s="453"/>
      <c r="E39" s="453"/>
      <c r="F39" s="453"/>
      <c r="G39" s="453"/>
      <c r="H39" s="453"/>
      <c r="I39" s="453"/>
      <c r="J39" s="453"/>
      <c r="K39" s="453"/>
    </row>
    <row r="40" spans="1:11" ht="18.75" hidden="1" customHeight="1" x14ac:dyDescent="0.25"/>
    <row r="41" spans="1:11" ht="18.75" hidden="1" customHeight="1" x14ac:dyDescent="0.25"/>
  </sheetData>
  <mergeCells count="11">
    <mergeCell ref="A1:B1"/>
    <mergeCell ref="A4:C4"/>
    <mergeCell ref="A5:A6"/>
    <mergeCell ref="B5:B6"/>
    <mergeCell ref="C5:C6"/>
    <mergeCell ref="D5:D6"/>
    <mergeCell ref="E5:G5"/>
    <mergeCell ref="A2:K2"/>
    <mergeCell ref="A3:K3"/>
    <mergeCell ref="K5:K6"/>
    <mergeCell ref="H5:J5"/>
  </mergeCells>
  <printOptions horizontalCentered="1"/>
  <pageMargins left="0" right="0" top="0.35433070866141736" bottom="0.70866141732283472" header="0.27559055118110237" footer="0.35433070866141736"/>
  <pageSetup paperSize="9" scale="55" orientation="portrait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2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4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workbookViewId="0"/>
  </sheetViews>
  <sheetFormatPr defaultRowHeight="15" customHeight="1" x14ac:dyDescent="0.25"/>
  <sheetData/>
  <pageMargins left="0.7" right="0.7" top="0.75" bottom="0.75" header="0.3" footer="0.3"/>
  <pageSetup orientation="portrait" r:id="rId1"/>
</worksheet>
</file>

<file path=xl/worksheets/sheet5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workbookViewId="0"/>
  </sheetViews>
  <sheetFormatPr defaultRowHeight="15" customHeight="1" x14ac:dyDescent="0.25"/>
  <sheetData/>
  <pageMargins left="0.7" right="0.7" top="0.75" bottom="0.75" header="0.3" footer="0.3"/>
  <pageSetup orientation="portrait" r:id="rId1"/>
</worksheet>
</file>

<file path=xl/worksheets/sheet5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workbookViewId="0"/>
  </sheetViews>
  <sheetFormatPr defaultRowHeight="15" customHeight="1" x14ac:dyDescent="0.25"/>
  <sheetData/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workbookViewId="0"/>
  </sheetViews>
  <sheetFormatPr defaultRowHeight="15" customHeight="1" x14ac:dyDescent="0.25"/>
  <sheetData/>
  <pageMargins left="0.7" right="0.7" top="0.75" bottom="0.75" header="0.3" footer="0.3"/>
  <pageSetup orientation="portrait" r:id="rId1"/>
</worksheet>
</file>

<file path=xl/worksheets/sheet5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workbookViewId="0"/>
  </sheetViews>
  <sheetFormatPr defaultRowHeight="15" customHeight="1" x14ac:dyDescent="0.25"/>
  <sheetData/>
  <pageMargins left="0.7" right="0.7" top="0.75" bottom="0.75" header="0.3" footer="0.3"/>
  <pageSetup orientation="portrait" r:id="rId1"/>
</worksheet>
</file>

<file path=xl/worksheets/sheet5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workbookViewId="0"/>
  </sheetViews>
  <sheetFormatPr defaultRowHeight="15" customHeight="1" x14ac:dyDescent="0.25"/>
  <sheetData/>
  <pageMargins left="0.7" right="0.7" top="0.75" bottom="0.75" header="0.3" footer="0.3"/>
  <pageSetup orientation="portrait" r:id="rId1"/>
</worksheet>
</file>

<file path=xl/worksheets/sheet5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5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6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7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8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9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CTCY NQĐH </vt:lpstr>
      <vt:lpstr>1 CTCY</vt:lpstr>
      <vt:lpstr>2 NN LN TS</vt:lpstr>
      <vt:lpstr>3 CN XD</vt:lpstr>
      <vt:lpstr>4 TM DV</vt:lpstr>
      <vt:lpstr>5 VT</vt:lpstr>
      <vt:lpstr>6 KTTT</vt:lpstr>
      <vt:lpstr>7 LĐTBXH</vt:lpstr>
      <vt:lpstr>8 TNMT</vt:lpstr>
      <vt:lpstr>9 DS-KHHGD </vt:lpstr>
      <vt:lpstr>10 Y TẾ</vt:lpstr>
      <vt:lpstr>11 GDĐT</vt:lpstr>
      <vt:lpstr>12 VHTT</vt:lpstr>
      <vt:lpstr>13 TTTT</vt:lpstr>
      <vt:lpstr>'10 Y TẾ'!Print_Titles</vt:lpstr>
      <vt:lpstr>'11 GDĐT'!Print_Titles</vt:lpstr>
      <vt:lpstr>'12 VHTT'!Print_Titles</vt:lpstr>
      <vt:lpstr>'2 NN LN TS'!Print_Titles</vt:lpstr>
      <vt:lpstr>'7 LĐTBXH'!Print_Titles</vt:lpstr>
      <vt:lpstr>'CTCY NQĐH 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Ngoc Vinh</dc:creator>
  <cp:keywords/>
  <dc:description/>
  <cp:lastModifiedBy>Admin</cp:lastModifiedBy>
  <cp:lastPrinted>2024-09-13T01:28:13Z</cp:lastPrinted>
  <dcterms:created xsi:type="dcterms:W3CDTF">2005-08-27T08:58:33Z</dcterms:created>
  <dcterms:modified xsi:type="dcterms:W3CDTF">2024-09-13T03:23:05Z</dcterms:modified>
  <cp:category/>
</cp:coreProperties>
</file>