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2368" documentId="13_ncr:1_{9E9C32D5-FED3-499B-97C5-D720898E20D5}" xr6:coauthVersionLast="47" xr6:coauthVersionMax="47" xr10:uidLastSave="{D22838CA-46BE-4EEE-B20A-EE9FBF2FA0F1}"/>
  <bookViews>
    <workbookView xWindow="-120" yWindow="-120" windowWidth="29040" windowHeight="15840" tabRatio="729" firstSheet="1" activeTab="4" xr2:uid="{00000000-000D-0000-FFFF-FFFF00000000}"/>
  </bookViews>
  <sheets>
    <sheet name="Kangatang" sheetId="2" state="veryHidden" r:id="rId1"/>
    <sheet name="1 CTCY" sheetId="3" r:id="rId2"/>
    <sheet name="2 NN LN TS" sheetId="4" r:id="rId3"/>
    <sheet name="3 CN XD" sheetId="5" r:id="rId4"/>
    <sheet name="4 TM DV" sheetId="6" r:id="rId5"/>
    <sheet name="5 VT" sheetId="7" r:id="rId6"/>
    <sheet name="6 KTTT" sheetId="8" r:id="rId7"/>
    <sheet name="7 LĐTBXH" sheetId="9" r:id="rId8"/>
    <sheet name="8 TNMT" sheetId="10" r:id="rId9"/>
    <sheet name="9 DS-KHHGD " sheetId="11" r:id="rId10"/>
    <sheet name="10 Y TẾ" sheetId="12" r:id="rId11"/>
    <sheet name="11 GDĐT" sheetId="13" r:id="rId12"/>
    <sheet name="12 VHTT" sheetId="14" r:id="rId13"/>
    <sheet name="13 TTTT" sheetId="15" r:id="rId14"/>
    <sheet name="Sheet1" sheetId="16" state="hidden" r:id="rId15"/>
  </sheets>
  <definedNames>
    <definedName name="_xlnm._FilterDatabase" localSheetId="11" hidden="1">'11 GDĐT'!$A$8:$AN$74</definedName>
    <definedName name="_xlnm.Print_Area" localSheetId="1">'1 CTCY'!$A$1:$L$32</definedName>
    <definedName name="_xlnm.Print_Titles" localSheetId="1">'1 CTCY'!$5:$6</definedName>
    <definedName name="_xlnm.Print_Titles" localSheetId="10">'10 Y TẾ'!$5:$7</definedName>
    <definedName name="_xlnm.Print_Titles" localSheetId="11">'11 GDĐT'!$5:$7</definedName>
    <definedName name="_xlnm.Print_Titles" localSheetId="12">'12 VHTT'!$5:$7</definedName>
    <definedName name="_xlnm.Print_Titles" localSheetId="13">'13 TTTT'!$5:$6</definedName>
    <definedName name="_xlnm.Print_Titles" localSheetId="2">'2 NN LN TS'!$6:$8</definedName>
    <definedName name="_xlnm.Print_Titles" localSheetId="4">'4 TM DV'!$5:$6</definedName>
    <definedName name="_xlnm.Print_Titles" localSheetId="7">'7 LĐTBXH'!$5:$7</definedName>
    <definedName name="_xlnm.Print_Titles" localSheetId="8">'8 TNMT'!$5:$6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6" l="1"/>
  <c r="P10" i="4" l="1"/>
  <c r="Q10" i="4"/>
  <c r="R10" i="4"/>
  <c r="P11" i="4"/>
  <c r="Q11" i="4"/>
  <c r="R11" i="4"/>
  <c r="P12" i="4"/>
  <c r="Q12" i="4"/>
  <c r="R12" i="4"/>
  <c r="P13" i="4"/>
  <c r="Q13" i="4"/>
  <c r="R13" i="4"/>
  <c r="P14" i="4"/>
  <c r="Q14" i="4"/>
  <c r="R14" i="4"/>
  <c r="P15" i="4"/>
  <c r="Q15" i="4"/>
  <c r="R15" i="4"/>
  <c r="P17" i="4"/>
  <c r="Q17" i="4"/>
  <c r="R17" i="4"/>
  <c r="P18" i="4"/>
  <c r="Q18" i="4"/>
  <c r="R18" i="4"/>
  <c r="Q19" i="4"/>
  <c r="R19" i="4"/>
  <c r="P20" i="4"/>
  <c r="Q20" i="4"/>
  <c r="R20" i="4"/>
  <c r="P21" i="4"/>
  <c r="Q21" i="4"/>
  <c r="R21" i="4"/>
  <c r="P23" i="4"/>
  <c r="Q23" i="4"/>
  <c r="R23" i="4"/>
  <c r="Q24" i="4"/>
  <c r="R24" i="4"/>
  <c r="Q25" i="4"/>
  <c r="R25" i="4"/>
  <c r="P26" i="4"/>
  <c r="Q26" i="4"/>
  <c r="R26" i="4"/>
  <c r="P28" i="4"/>
  <c r="Q28" i="4"/>
  <c r="R28" i="4"/>
  <c r="P29" i="4"/>
  <c r="Q29" i="4"/>
  <c r="R29" i="4"/>
  <c r="P30" i="4"/>
  <c r="Q30" i="4"/>
  <c r="R30" i="4"/>
  <c r="Q31" i="4"/>
  <c r="R31" i="4"/>
  <c r="Q32" i="4"/>
  <c r="R32" i="4"/>
  <c r="P33" i="4"/>
  <c r="Q33" i="4"/>
  <c r="R33" i="4"/>
  <c r="P34" i="4"/>
  <c r="Q34" i="4"/>
  <c r="R34" i="4"/>
  <c r="P35" i="4"/>
  <c r="Q35" i="4"/>
  <c r="R35" i="4"/>
  <c r="P36" i="4"/>
  <c r="Q36" i="4"/>
  <c r="R36" i="4"/>
  <c r="Q37" i="4"/>
  <c r="R37" i="4"/>
  <c r="Q38" i="4"/>
  <c r="R38" i="4"/>
  <c r="P39" i="4"/>
  <c r="Q39" i="4"/>
  <c r="R39" i="4"/>
  <c r="P40" i="4"/>
  <c r="Q40" i="4"/>
  <c r="R40" i="4"/>
  <c r="Q41" i="4"/>
  <c r="R41" i="4"/>
  <c r="Q42" i="4"/>
  <c r="R42" i="4"/>
  <c r="P43" i="4"/>
  <c r="Q43" i="4"/>
  <c r="R43" i="4"/>
  <c r="P44" i="4"/>
  <c r="Q44" i="4"/>
  <c r="R44" i="4"/>
  <c r="Q45" i="4"/>
  <c r="R45" i="4"/>
  <c r="Q46" i="4"/>
  <c r="R46" i="4"/>
  <c r="P47" i="4"/>
  <c r="Q47" i="4"/>
  <c r="R47" i="4"/>
  <c r="P48" i="4"/>
  <c r="Q48" i="4"/>
  <c r="R48" i="4"/>
  <c r="Q49" i="4"/>
  <c r="R49" i="4"/>
  <c r="Q50" i="4"/>
  <c r="R50" i="4"/>
  <c r="P52" i="4"/>
  <c r="Q52" i="4"/>
  <c r="R52" i="4"/>
  <c r="P53" i="4"/>
  <c r="Q53" i="4"/>
  <c r="R53" i="4"/>
  <c r="P54" i="4"/>
  <c r="Q54" i="4"/>
  <c r="R54" i="4"/>
  <c r="P55" i="4"/>
  <c r="Q55" i="4"/>
  <c r="R55" i="4"/>
  <c r="P56" i="4"/>
  <c r="Q56" i="4"/>
  <c r="R56" i="4"/>
  <c r="P57" i="4"/>
  <c r="Q57" i="4"/>
  <c r="R57" i="4"/>
  <c r="P58" i="4"/>
  <c r="Q58" i="4"/>
  <c r="R58" i="4"/>
  <c r="P59" i="4"/>
  <c r="Q59" i="4"/>
  <c r="R59" i="4"/>
  <c r="P60" i="4"/>
  <c r="Q60" i="4"/>
  <c r="R60" i="4"/>
  <c r="P61" i="4"/>
  <c r="Q61" i="4"/>
  <c r="R61" i="4"/>
  <c r="P62" i="4"/>
  <c r="Q62" i="4"/>
  <c r="R62" i="4"/>
  <c r="P63" i="4"/>
  <c r="Q63" i="4"/>
  <c r="R63" i="4"/>
  <c r="P64" i="4"/>
  <c r="Q64" i="4"/>
  <c r="R64" i="4"/>
  <c r="P65" i="4"/>
  <c r="Q65" i="4"/>
  <c r="R65" i="4"/>
  <c r="P66" i="4"/>
  <c r="Q66" i="4"/>
  <c r="R66" i="4"/>
  <c r="Q67" i="4"/>
  <c r="R67" i="4"/>
  <c r="Q68" i="4"/>
  <c r="R68" i="4"/>
  <c r="P69" i="4"/>
  <c r="Q69" i="4"/>
  <c r="R69" i="4"/>
  <c r="Q70" i="4"/>
  <c r="R70" i="4"/>
  <c r="Q71" i="4"/>
  <c r="R71" i="4"/>
  <c r="P72" i="4"/>
  <c r="Q72" i="4"/>
  <c r="R72" i="4"/>
  <c r="P73" i="4"/>
  <c r="Q73" i="4"/>
  <c r="R73" i="4"/>
  <c r="P74" i="4"/>
  <c r="Q74" i="4"/>
  <c r="R74" i="4"/>
  <c r="P75" i="4"/>
  <c r="Q75" i="4"/>
  <c r="R75" i="4"/>
  <c r="Q76" i="4"/>
  <c r="R76" i="4"/>
  <c r="Q77" i="4"/>
  <c r="R77" i="4"/>
  <c r="P78" i="4"/>
  <c r="Q78" i="4"/>
  <c r="R78" i="4"/>
  <c r="Q79" i="4"/>
  <c r="R79" i="4"/>
  <c r="Q80" i="4"/>
  <c r="R80" i="4"/>
  <c r="P81" i="4"/>
  <c r="Q81" i="4"/>
  <c r="R81" i="4"/>
  <c r="P82" i="4"/>
  <c r="Q82" i="4"/>
  <c r="R82" i="4"/>
  <c r="P83" i="4"/>
  <c r="Q83" i="4"/>
  <c r="R83" i="4"/>
  <c r="P84" i="4"/>
  <c r="Q84" i="4"/>
  <c r="R84" i="4"/>
  <c r="P85" i="4"/>
  <c r="Q85" i="4"/>
  <c r="R85" i="4"/>
  <c r="P86" i="4"/>
  <c r="Q86" i="4"/>
  <c r="R86" i="4"/>
  <c r="P87" i="4"/>
  <c r="Q87" i="4"/>
  <c r="R87" i="4"/>
  <c r="P88" i="4"/>
  <c r="Q88" i="4"/>
  <c r="R88" i="4"/>
  <c r="P89" i="4"/>
  <c r="Q89" i="4"/>
  <c r="R89" i="4"/>
  <c r="P90" i="4"/>
  <c r="Q90" i="4"/>
  <c r="R90" i="4"/>
  <c r="P91" i="4"/>
  <c r="Q91" i="4"/>
  <c r="R91" i="4"/>
  <c r="P92" i="4"/>
  <c r="Q92" i="4"/>
  <c r="R92" i="4"/>
  <c r="Q93" i="4"/>
  <c r="R93" i="4"/>
  <c r="Q94" i="4"/>
  <c r="R94" i="4"/>
  <c r="P95" i="4"/>
  <c r="Q95" i="4"/>
  <c r="R95" i="4"/>
  <c r="P96" i="4"/>
  <c r="Q96" i="4"/>
  <c r="R96" i="4"/>
  <c r="Q97" i="4"/>
  <c r="R97" i="4"/>
  <c r="P99" i="4"/>
  <c r="Q99" i="4"/>
  <c r="R99" i="4"/>
  <c r="P100" i="4"/>
  <c r="Q100" i="4"/>
  <c r="R100" i="4"/>
  <c r="P101" i="4"/>
  <c r="Q101" i="4"/>
  <c r="R101" i="4"/>
  <c r="P102" i="4"/>
  <c r="Q102" i="4"/>
  <c r="R102" i="4"/>
  <c r="P103" i="4"/>
  <c r="Q103" i="4"/>
  <c r="R103" i="4"/>
  <c r="P104" i="4"/>
  <c r="Q104" i="4"/>
  <c r="R104" i="4"/>
  <c r="P105" i="4"/>
  <c r="Q105" i="4"/>
  <c r="R105" i="4"/>
  <c r="P106" i="4"/>
  <c r="Q106" i="4"/>
  <c r="R106" i="4"/>
  <c r="P107" i="4"/>
  <c r="Q107" i="4"/>
  <c r="R107" i="4"/>
  <c r="P108" i="4"/>
  <c r="Q108" i="4"/>
  <c r="R108" i="4"/>
  <c r="P109" i="4"/>
  <c r="Q109" i="4"/>
  <c r="R109" i="4"/>
  <c r="P111" i="4"/>
  <c r="Q111" i="4"/>
  <c r="R111" i="4"/>
  <c r="P112" i="4"/>
  <c r="Q112" i="4"/>
  <c r="R112" i="4"/>
  <c r="P113" i="4"/>
  <c r="Q113" i="4"/>
  <c r="R113" i="4"/>
  <c r="P114" i="4"/>
  <c r="Q114" i="4"/>
  <c r="R114" i="4"/>
  <c r="P116" i="4"/>
  <c r="Q116" i="4"/>
  <c r="R116" i="4"/>
  <c r="P117" i="4"/>
  <c r="Q117" i="4"/>
  <c r="R117" i="4"/>
  <c r="P118" i="4"/>
  <c r="Q118" i="4"/>
  <c r="R118" i="4"/>
  <c r="P119" i="4"/>
  <c r="Q119" i="4"/>
  <c r="R119" i="4"/>
  <c r="P120" i="4"/>
  <c r="Q120" i="4"/>
  <c r="R120" i="4"/>
  <c r="P121" i="4"/>
  <c r="Q121" i="4"/>
  <c r="R121" i="4"/>
  <c r="P122" i="4"/>
  <c r="Q122" i="4"/>
  <c r="R122" i="4"/>
  <c r="P123" i="4"/>
  <c r="Q123" i="4"/>
  <c r="R123" i="4"/>
  <c r="P124" i="4"/>
  <c r="Q124" i="4"/>
  <c r="R124" i="4"/>
  <c r="P125" i="4"/>
  <c r="Q125" i="4"/>
  <c r="R125" i="4"/>
  <c r="P126" i="4"/>
  <c r="Q126" i="4"/>
  <c r="R126" i="4"/>
  <c r="P128" i="4"/>
  <c r="Q128" i="4"/>
  <c r="R128" i="4"/>
  <c r="P129" i="4"/>
  <c r="Q129" i="4"/>
  <c r="R129" i="4"/>
  <c r="P130" i="4"/>
  <c r="Q130" i="4"/>
  <c r="R130" i="4"/>
  <c r="Q131" i="4"/>
  <c r="R131" i="4"/>
  <c r="P133" i="4"/>
  <c r="P134" i="4"/>
  <c r="Q134" i="4"/>
  <c r="R134" i="4"/>
  <c r="P135" i="4"/>
  <c r="Q135" i="4"/>
  <c r="R135" i="4"/>
  <c r="R9" i="4"/>
  <c r="Q9" i="4"/>
  <c r="P9" i="4"/>
  <c r="R17" i="9"/>
  <c r="G17" i="9"/>
  <c r="F17" i="9"/>
  <c r="F14" i="9"/>
  <c r="I14" i="3"/>
  <c r="J14" i="3"/>
  <c r="K14" i="3"/>
  <c r="K13" i="3"/>
  <c r="J13" i="3"/>
  <c r="G10" i="3"/>
  <c r="G14" i="9"/>
  <c r="G55" i="9"/>
  <c r="F42" i="9"/>
  <c r="F55" i="13"/>
  <c r="AN15" i="13"/>
  <c r="AI42" i="13"/>
  <c r="AJ42" i="13"/>
  <c r="AH42" i="13"/>
  <c r="AG51" i="13"/>
  <c r="H40" i="13"/>
  <c r="AH51" i="13"/>
  <c r="AI51" i="13"/>
  <c r="AJ51" i="13"/>
  <c r="I49" i="13"/>
  <c r="J49" i="13"/>
  <c r="K49" i="13"/>
  <c r="L49" i="13"/>
  <c r="M49" i="13"/>
  <c r="N49" i="13"/>
  <c r="O49" i="13"/>
  <c r="P49" i="13"/>
  <c r="Q49" i="13"/>
  <c r="R49" i="13"/>
  <c r="S49" i="13"/>
  <c r="T49" i="13"/>
  <c r="U49" i="13"/>
  <c r="V49" i="13"/>
  <c r="W49" i="13"/>
  <c r="X49" i="13"/>
  <c r="Y49" i="13"/>
  <c r="Z49" i="13"/>
  <c r="AA49" i="13"/>
  <c r="AB49" i="13"/>
  <c r="AC49" i="13"/>
  <c r="AD49" i="13"/>
  <c r="AE49" i="13"/>
  <c r="AF49" i="13"/>
  <c r="I47" i="13"/>
  <c r="J47" i="13"/>
  <c r="K47" i="13"/>
  <c r="L47" i="13"/>
  <c r="M47" i="13"/>
  <c r="N47" i="13"/>
  <c r="O47" i="13"/>
  <c r="P47" i="13"/>
  <c r="Q47" i="13"/>
  <c r="R47" i="13"/>
  <c r="S47" i="13"/>
  <c r="T47" i="13"/>
  <c r="U47" i="13"/>
  <c r="V47" i="13"/>
  <c r="W47" i="13"/>
  <c r="X47" i="13"/>
  <c r="Y47" i="13"/>
  <c r="Z47" i="13"/>
  <c r="AA47" i="13"/>
  <c r="AB47" i="13"/>
  <c r="AC47" i="13"/>
  <c r="AD47" i="13"/>
  <c r="AE47" i="13"/>
  <c r="AF47" i="13"/>
  <c r="AG42" i="13"/>
  <c r="AF42" i="13"/>
  <c r="M42" i="13"/>
  <c r="N42" i="13"/>
  <c r="O42" i="13"/>
  <c r="P42" i="13"/>
  <c r="Q42" i="13"/>
  <c r="R42" i="13"/>
  <c r="S42" i="13"/>
  <c r="T42" i="13"/>
  <c r="U42" i="13"/>
  <c r="V42" i="13"/>
  <c r="W42" i="13"/>
  <c r="X42" i="13"/>
  <c r="Y42" i="13"/>
  <c r="Z42" i="13"/>
  <c r="AA42" i="13"/>
  <c r="AB42" i="13"/>
  <c r="AC42" i="13"/>
  <c r="AD42" i="13"/>
  <c r="AE42" i="13"/>
  <c r="J42" i="13"/>
  <c r="K42" i="13"/>
  <c r="L42" i="13"/>
  <c r="I42" i="13"/>
  <c r="I45" i="13" l="1"/>
  <c r="J45" i="13"/>
  <c r="K45" i="13"/>
  <c r="L45" i="13"/>
  <c r="M45" i="13"/>
  <c r="N45" i="13"/>
  <c r="O45" i="13"/>
  <c r="P45" i="13"/>
  <c r="Q45" i="13"/>
  <c r="R45" i="13"/>
  <c r="S45" i="13"/>
  <c r="T45" i="13"/>
  <c r="U45" i="13"/>
  <c r="V45" i="13"/>
  <c r="W45" i="13"/>
  <c r="X45" i="13"/>
  <c r="Y45" i="13"/>
  <c r="Z45" i="13"/>
  <c r="AA45" i="13"/>
  <c r="AB45" i="13"/>
  <c r="AC45" i="13"/>
  <c r="AD45" i="13"/>
  <c r="AE45" i="13"/>
  <c r="AF45" i="13"/>
  <c r="AG45" i="13"/>
  <c r="AH45" i="13"/>
  <c r="AI45" i="13"/>
  <c r="AJ45" i="13"/>
  <c r="AJ35" i="13"/>
  <c r="AF35" i="13"/>
  <c r="AB35" i="13"/>
  <c r="X35" i="13"/>
  <c r="T35" i="13"/>
  <c r="P35" i="13"/>
  <c r="AJ32" i="13"/>
  <c r="AB32" i="13"/>
  <c r="X32" i="13"/>
  <c r="L32" i="13"/>
  <c r="AB29" i="13"/>
  <c r="X29" i="13"/>
  <c r="G14" i="13"/>
  <c r="Q78" i="9" l="1"/>
  <c r="R78" i="9"/>
  <c r="S78" i="9"/>
  <c r="Q79" i="9"/>
  <c r="R79" i="9"/>
  <c r="S79" i="9"/>
  <c r="R19" i="11"/>
  <c r="Q19" i="11"/>
  <c r="P19" i="11"/>
  <c r="R20" i="11"/>
  <c r="Q20" i="11"/>
  <c r="R21" i="11"/>
  <c r="Q21" i="11"/>
  <c r="P21" i="11"/>
  <c r="K38" i="6" l="1"/>
  <c r="J38" i="6"/>
  <c r="I38" i="6"/>
  <c r="K37" i="6"/>
  <c r="J37" i="6"/>
  <c r="I37" i="6"/>
  <c r="K36" i="6"/>
  <c r="J36" i="6"/>
  <c r="I36" i="6"/>
  <c r="K35" i="6"/>
  <c r="J35" i="6"/>
  <c r="I35" i="6"/>
  <c r="K34" i="6"/>
  <c r="J34" i="6"/>
  <c r="I34" i="6"/>
  <c r="K33" i="6"/>
  <c r="J33" i="6"/>
  <c r="I33" i="6"/>
  <c r="K32" i="6"/>
  <c r="J32" i="6"/>
  <c r="I32" i="6"/>
  <c r="K31" i="6"/>
  <c r="J31" i="6"/>
  <c r="I31" i="6"/>
  <c r="K30" i="6"/>
  <c r="J30" i="6"/>
  <c r="I30" i="6"/>
  <c r="K29" i="6"/>
  <c r="J29" i="6"/>
  <c r="I29" i="6"/>
  <c r="K28" i="6"/>
  <c r="J28" i="6"/>
  <c r="I28" i="6"/>
  <c r="K27" i="6"/>
  <c r="J27" i="6"/>
  <c r="I27" i="6"/>
  <c r="K26" i="6"/>
  <c r="J26" i="6"/>
  <c r="I26" i="6"/>
  <c r="K25" i="6"/>
  <c r="J25" i="6"/>
  <c r="I25" i="6"/>
  <c r="K24" i="6"/>
  <c r="J24" i="6"/>
  <c r="I24" i="6"/>
  <c r="K23" i="6"/>
  <c r="J23" i="6"/>
  <c r="I23" i="6"/>
  <c r="K22" i="6"/>
  <c r="J22" i="6"/>
  <c r="I22" i="6"/>
  <c r="K21" i="6"/>
  <c r="J21" i="6"/>
  <c r="I21" i="6"/>
  <c r="K20" i="6"/>
  <c r="J20" i="6"/>
  <c r="I20" i="6"/>
  <c r="K17" i="6"/>
  <c r="J17" i="6"/>
  <c r="I17" i="6"/>
  <c r="K16" i="6"/>
  <c r="J16" i="6"/>
  <c r="I16" i="6"/>
  <c r="K15" i="6"/>
  <c r="J15" i="6"/>
  <c r="I15" i="6"/>
  <c r="K14" i="6"/>
  <c r="J14" i="6"/>
  <c r="I14" i="6"/>
  <c r="K13" i="6"/>
  <c r="J13" i="6"/>
  <c r="I13" i="6"/>
  <c r="K12" i="6"/>
  <c r="J12" i="6"/>
  <c r="I12" i="6"/>
  <c r="K10" i="6"/>
  <c r="J10" i="6"/>
  <c r="I10" i="6"/>
  <c r="K9" i="6"/>
  <c r="J9" i="6"/>
  <c r="I9" i="6"/>
  <c r="K8" i="6"/>
  <c r="J8" i="6"/>
  <c r="I8" i="6"/>
  <c r="S34" i="5"/>
  <c r="R34" i="5"/>
  <c r="Q34" i="5"/>
  <c r="S33" i="5"/>
  <c r="R33" i="5"/>
  <c r="Q33" i="5"/>
  <c r="S32" i="5"/>
  <c r="R32" i="5"/>
  <c r="Q32" i="5"/>
  <c r="S31" i="5"/>
  <c r="R31" i="5"/>
  <c r="Q31" i="5"/>
  <c r="S30" i="5"/>
  <c r="R30" i="5"/>
  <c r="Q30" i="5"/>
  <c r="S29" i="5"/>
  <c r="R29" i="5"/>
  <c r="Q29" i="5"/>
  <c r="S28" i="5"/>
  <c r="R28" i="5"/>
  <c r="Q28" i="5"/>
  <c r="S27" i="5"/>
  <c r="R27" i="5"/>
  <c r="Q27" i="5"/>
  <c r="S26" i="5"/>
  <c r="R26" i="5"/>
  <c r="Q26" i="5"/>
  <c r="S25" i="5"/>
  <c r="R25" i="5"/>
  <c r="Q25" i="5"/>
  <c r="S24" i="5"/>
  <c r="R24" i="5"/>
  <c r="Q24" i="5"/>
  <c r="S23" i="5"/>
  <c r="R23" i="5"/>
  <c r="Q23" i="5"/>
  <c r="S22" i="5"/>
  <c r="R22" i="5"/>
  <c r="Q22" i="5"/>
  <c r="S21" i="5"/>
  <c r="R21" i="5"/>
  <c r="Q21" i="5"/>
  <c r="S20" i="5"/>
  <c r="R20" i="5"/>
  <c r="Q20" i="5"/>
  <c r="S19" i="5"/>
  <c r="R19" i="5"/>
  <c r="Q19" i="5"/>
  <c r="S17" i="5"/>
  <c r="R17" i="5"/>
  <c r="Q17" i="5"/>
  <c r="S16" i="5"/>
  <c r="R16" i="5"/>
  <c r="Q16" i="5"/>
  <c r="S15" i="5"/>
  <c r="R15" i="5"/>
  <c r="Q15" i="5"/>
  <c r="S14" i="5"/>
  <c r="R14" i="5"/>
  <c r="Q14" i="5"/>
  <c r="S13" i="5"/>
  <c r="R13" i="5"/>
  <c r="Q13" i="5"/>
  <c r="S12" i="5"/>
  <c r="R12" i="5"/>
  <c r="Q12" i="5"/>
  <c r="S11" i="5"/>
  <c r="R11" i="5"/>
  <c r="Q11" i="5"/>
  <c r="S10" i="5"/>
  <c r="R10" i="5"/>
  <c r="Q10" i="5"/>
  <c r="S9" i="5"/>
  <c r="R9" i="5"/>
  <c r="Q9" i="5"/>
  <c r="S9" i="9"/>
  <c r="P21" i="12"/>
  <c r="Q21" i="12"/>
  <c r="P22" i="12"/>
  <c r="Q22" i="12"/>
  <c r="P23" i="12"/>
  <c r="Q23" i="12"/>
  <c r="P24" i="12"/>
  <c r="Q24" i="12"/>
  <c r="P25" i="12"/>
  <c r="Q25" i="12"/>
  <c r="P26" i="12"/>
  <c r="Q26" i="12"/>
  <c r="P28" i="12"/>
  <c r="Q28" i="12"/>
  <c r="P29" i="12"/>
  <c r="Q29" i="12"/>
  <c r="P30" i="12"/>
  <c r="Q30" i="12"/>
  <c r="P31" i="12"/>
  <c r="Q31" i="12"/>
  <c r="P33" i="12"/>
  <c r="Q33" i="12"/>
  <c r="P34" i="12"/>
  <c r="Q34" i="12"/>
  <c r="P35" i="12"/>
  <c r="Q35" i="12"/>
  <c r="P36" i="12"/>
  <c r="Q36" i="12"/>
  <c r="P37" i="12"/>
  <c r="Q37" i="12"/>
  <c r="P38" i="12"/>
  <c r="Q38" i="12"/>
  <c r="P39" i="12"/>
  <c r="Q39" i="12"/>
  <c r="P9" i="11"/>
  <c r="Q9" i="11"/>
  <c r="R9" i="11"/>
  <c r="P10" i="11"/>
  <c r="Q10" i="11"/>
  <c r="R10" i="11"/>
  <c r="P11" i="11"/>
  <c r="Q11" i="11"/>
  <c r="R11" i="11"/>
  <c r="P12" i="11"/>
  <c r="Q12" i="11"/>
  <c r="R12" i="11"/>
  <c r="P13" i="11"/>
  <c r="Q13" i="11"/>
  <c r="R13" i="11"/>
  <c r="P14" i="11"/>
  <c r="Q14" i="11"/>
  <c r="R14" i="11"/>
  <c r="P15" i="11"/>
  <c r="Q15" i="11"/>
  <c r="R15" i="11"/>
  <c r="P16" i="11"/>
  <c r="Q16" i="11"/>
  <c r="R16" i="11"/>
  <c r="P17" i="11"/>
  <c r="Q17" i="11"/>
  <c r="R17" i="11"/>
  <c r="P18" i="11"/>
  <c r="Q18" i="11"/>
  <c r="R18" i="11"/>
  <c r="R8" i="11"/>
  <c r="Q8" i="11"/>
  <c r="P8" i="11"/>
  <c r="R28" i="11"/>
  <c r="Q28" i="11"/>
  <c r="P28" i="11"/>
  <c r="R27" i="11"/>
  <c r="Q27" i="11"/>
  <c r="P27" i="11"/>
  <c r="R26" i="11"/>
  <c r="Q26" i="11"/>
  <c r="P26" i="11"/>
  <c r="R24" i="11"/>
  <c r="Q24" i="11"/>
  <c r="P24" i="11"/>
  <c r="R23" i="11"/>
  <c r="Q23" i="11"/>
  <c r="P23" i="11"/>
  <c r="Q11" i="9" l="1"/>
  <c r="R11" i="9"/>
  <c r="S11" i="9"/>
  <c r="Q12" i="9"/>
  <c r="R12" i="9"/>
  <c r="S12" i="9"/>
  <c r="R13" i="9"/>
  <c r="S13" i="9"/>
  <c r="Q14" i="9"/>
  <c r="R14" i="9"/>
  <c r="S14" i="9"/>
  <c r="Q15" i="9"/>
  <c r="R15" i="9"/>
  <c r="S15" i="9"/>
  <c r="Q16" i="9"/>
  <c r="R16" i="9"/>
  <c r="S16" i="9"/>
  <c r="Q18" i="9"/>
  <c r="R18" i="9"/>
  <c r="S18" i="9"/>
  <c r="Q19" i="9"/>
  <c r="R19" i="9"/>
  <c r="S19" i="9"/>
  <c r="Q21" i="9"/>
  <c r="R21" i="9"/>
  <c r="S21" i="9"/>
  <c r="Q22" i="9"/>
  <c r="R22" i="9"/>
  <c r="S22" i="9"/>
  <c r="Q23" i="9"/>
  <c r="R23" i="9"/>
  <c r="S23" i="9"/>
  <c r="Q24" i="9"/>
  <c r="R24" i="9"/>
  <c r="S24" i="9"/>
  <c r="Q25" i="9"/>
  <c r="R25" i="9"/>
  <c r="S25" i="9"/>
  <c r="Q26" i="9"/>
  <c r="R26" i="9"/>
  <c r="S26" i="9"/>
  <c r="Q27" i="9"/>
  <c r="R27" i="9"/>
  <c r="S27" i="9"/>
  <c r="Q28" i="9"/>
  <c r="R28" i="9"/>
  <c r="S28" i="9"/>
  <c r="Q29" i="9"/>
  <c r="R29" i="9"/>
  <c r="S29" i="9"/>
  <c r="Q30" i="9"/>
  <c r="R30" i="9"/>
  <c r="S30" i="9"/>
  <c r="Q32" i="9"/>
  <c r="R32" i="9"/>
  <c r="S32" i="9"/>
  <c r="Q33" i="9"/>
  <c r="R33" i="9"/>
  <c r="S33" i="9"/>
  <c r="Q34" i="9"/>
  <c r="R34" i="9"/>
  <c r="S34" i="9"/>
  <c r="Q35" i="9"/>
  <c r="R35" i="9"/>
  <c r="S35" i="9"/>
  <c r="Q37" i="9"/>
  <c r="R37" i="9"/>
  <c r="S37" i="9"/>
  <c r="Q38" i="9"/>
  <c r="R38" i="9"/>
  <c r="S38" i="9"/>
  <c r="Q39" i="9"/>
  <c r="R39" i="9"/>
  <c r="S39" i="9"/>
  <c r="Q40" i="9"/>
  <c r="R40" i="9"/>
  <c r="S40" i="9"/>
  <c r="Q41" i="9"/>
  <c r="R41" i="9"/>
  <c r="S41" i="9"/>
  <c r="Q42" i="9"/>
  <c r="R42" i="9"/>
  <c r="S42" i="9"/>
  <c r="Q43" i="9"/>
  <c r="R43" i="9"/>
  <c r="S43" i="9"/>
  <c r="Q44" i="9"/>
  <c r="R44" i="9"/>
  <c r="S44" i="9"/>
  <c r="Q45" i="9"/>
  <c r="R45" i="9"/>
  <c r="S45" i="9"/>
  <c r="Q46" i="9"/>
  <c r="R46" i="9"/>
  <c r="S46" i="9"/>
  <c r="Q47" i="9"/>
  <c r="R47" i="9"/>
  <c r="S47" i="9"/>
  <c r="Q48" i="9"/>
  <c r="R48" i="9"/>
  <c r="S48" i="9"/>
  <c r="Q49" i="9"/>
  <c r="R49" i="9"/>
  <c r="S49" i="9"/>
  <c r="Q50" i="9"/>
  <c r="R50" i="9"/>
  <c r="S50" i="9"/>
  <c r="Q52" i="9"/>
  <c r="R52" i="9"/>
  <c r="S52" i="9"/>
  <c r="Q53" i="9"/>
  <c r="R53" i="9"/>
  <c r="S53" i="9"/>
  <c r="Q54" i="9"/>
  <c r="R54" i="9"/>
  <c r="S54" i="9"/>
  <c r="Q55" i="9"/>
  <c r="R55" i="9"/>
  <c r="S55" i="9"/>
  <c r="Q56" i="9"/>
  <c r="R56" i="9"/>
  <c r="S56" i="9"/>
  <c r="Q58" i="9"/>
  <c r="R58" i="9"/>
  <c r="S58" i="9"/>
  <c r="Q59" i="9"/>
  <c r="R59" i="9"/>
  <c r="S59" i="9"/>
  <c r="Q60" i="9"/>
  <c r="R60" i="9"/>
  <c r="S60" i="9"/>
  <c r="Q61" i="9"/>
  <c r="R61" i="9"/>
  <c r="S61" i="9"/>
  <c r="Q62" i="9"/>
  <c r="R62" i="9"/>
  <c r="S62" i="9"/>
  <c r="Q63" i="9"/>
  <c r="R63" i="9"/>
  <c r="S63" i="9"/>
  <c r="Q64" i="9"/>
  <c r="R64" i="9"/>
  <c r="S64" i="9"/>
  <c r="Q65" i="9"/>
  <c r="R65" i="9"/>
  <c r="S65" i="9"/>
  <c r="Q66" i="9"/>
  <c r="R66" i="9"/>
  <c r="S66" i="9"/>
  <c r="Q67" i="9"/>
  <c r="R67" i="9"/>
  <c r="S67" i="9"/>
  <c r="Q68" i="9"/>
  <c r="R68" i="9"/>
  <c r="S68" i="9"/>
  <c r="Q70" i="9"/>
  <c r="R70" i="9"/>
  <c r="S70" i="9"/>
  <c r="Q71" i="9"/>
  <c r="R71" i="9"/>
  <c r="S71" i="9"/>
  <c r="Q72" i="9"/>
  <c r="R72" i="9"/>
  <c r="S72" i="9"/>
  <c r="Q74" i="9"/>
  <c r="R74" i="9"/>
  <c r="S74" i="9"/>
  <c r="Q75" i="9"/>
  <c r="R75" i="9"/>
  <c r="S75" i="9"/>
  <c r="Q76" i="9"/>
  <c r="R76" i="9"/>
  <c r="S76" i="9"/>
  <c r="R77" i="9"/>
  <c r="S77" i="9"/>
  <c r="R9" i="9"/>
  <c r="Q9" i="9"/>
  <c r="P29" i="11" l="1"/>
  <c r="Q29" i="11"/>
  <c r="R29" i="11"/>
  <c r="P25" i="11"/>
  <c r="Q25" i="11"/>
  <c r="R25" i="11"/>
  <c r="I8" i="8"/>
  <c r="J8" i="8"/>
  <c r="K8" i="8"/>
  <c r="J9" i="8"/>
  <c r="K9" i="8"/>
  <c r="I10" i="8"/>
  <c r="J10" i="8"/>
  <c r="K10" i="8"/>
  <c r="I11" i="8"/>
  <c r="J11" i="8"/>
  <c r="K11" i="8"/>
  <c r="I12" i="8"/>
  <c r="J12" i="8"/>
  <c r="K12" i="8"/>
  <c r="I13" i="8"/>
  <c r="J13" i="8"/>
  <c r="K13" i="8"/>
  <c r="K7" i="8"/>
  <c r="J7" i="8"/>
  <c r="I7" i="8"/>
  <c r="I9" i="7"/>
  <c r="J9" i="7"/>
  <c r="K9" i="7"/>
  <c r="I10" i="7"/>
  <c r="J10" i="7"/>
  <c r="K10" i="7"/>
  <c r="I11" i="7"/>
  <c r="J11" i="7"/>
  <c r="K11" i="7"/>
  <c r="I13" i="7"/>
  <c r="J13" i="7"/>
  <c r="K13" i="7"/>
  <c r="I14" i="7"/>
  <c r="J14" i="7"/>
  <c r="K14" i="7"/>
  <c r="I15" i="7"/>
  <c r="J15" i="7"/>
  <c r="K15" i="7"/>
  <c r="I16" i="7"/>
  <c r="J16" i="7"/>
  <c r="K16" i="7"/>
  <c r="K8" i="7"/>
  <c r="J8" i="7"/>
  <c r="I8" i="7"/>
  <c r="K32" i="3"/>
  <c r="J32" i="3"/>
  <c r="I32" i="3"/>
  <c r="K31" i="3"/>
  <c r="J31" i="3"/>
  <c r="I31" i="3"/>
  <c r="K30" i="3"/>
  <c r="J30" i="3"/>
  <c r="I30" i="3"/>
  <c r="K29" i="3"/>
  <c r="J29" i="3"/>
  <c r="I29" i="3"/>
  <c r="K27" i="3"/>
  <c r="J27" i="3"/>
  <c r="I27" i="3"/>
  <c r="K24" i="3"/>
  <c r="K22" i="3"/>
  <c r="K21" i="3"/>
  <c r="K20" i="3"/>
  <c r="K19" i="3"/>
  <c r="K18" i="3"/>
  <c r="K17" i="3"/>
  <c r="J17" i="3"/>
  <c r="I17" i="3"/>
  <c r="K16" i="3"/>
  <c r="J16" i="3"/>
  <c r="I16" i="3"/>
  <c r="K15" i="3"/>
  <c r="J15" i="3"/>
  <c r="I15" i="3"/>
  <c r="K12" i="3"/>
  <c r="J12" i="3"/>
  <c r="I12" i="3"/>
  <c r="K10" i="3"/>
  <c r="J10" i="3"/>
  <c r="I10" i="3"/>
  <c r="K9" i="3"/>
  <c r="J9" i="3"/>
  <c r="I9" i="3"/>
  <c r="K8" i="3"/>
  <c r="P10" i="12"/>
  <c r="Q10" i="12"/>
  <c r="R10" i="12"/>
  <c r="P11" i="12"/>
  <c r="Q11" i="12"/>
  <c r="R11" i="12"/>
  <c r="P12" i="12"/>
  <c r="Q12" i="12"/>
  <c r="R12" i="12"/>
  <c r="P13" i="12"/>
  <c r="Q13" i="12"/>
  <c r="R13" i="12"/>
  <c r="P14" i="12"/>
  <c r="Q14" i="12"/>
  <c r="R14" i="12"/>
  <c r="P15" i="12"/>
  <c r="Q15" i="12"/>
  <c r="R15" i="12"/>
  <c r="P16" i="12"/>
  <c r="Q16" i="12"/>
  <c r="R16" i="12"/>
  <c r="P17" i="12"/>
  <c r="Q17" i="12"/>
  <c r="R17" i="12"/>
  <c r="P18" i="12"/>
  <c r="Q18" i="12"/>
  <c r="R18" i="12"/>
  <c r="P20" i="12"/>
  <c r="Q20" i="12"/>
  <c r="R20" i="12"/>
  <c r="R21" i="12"/>
  <c r="R22" i="12"/>
  <c r="R23" i="12"/>
  <c r="R24" i="12"/>
  <c r="R25" i="12"/>
  <c r="R26" i="12"/>
  <c r="R28" i="12"/>
  <c r="R29" i="12"/>
  <c r="R30" i="12"/>
  <c r="R31" i="12"/>
  <c r="R33" i="12"/>
  <c r="R34" i="12"/>
  <c r="R35" i="12"/>
  <c r="R36" i="12"/>
  <c r="R37" i="12"/>
  <c r="R38" i="12"/>
  <c r="R39" i="12"/>
  <c r="R9" i="12"/>
  <c r="Q9" i="12"/>
  <c r="P9" i="12"/>
  <c r="I10" i="15"/>
  <c r="J10" i="15"/>
  <c r="K10" i="15"/>
  <c r="I11" i="15"/>
  <c r="J11" i="15"/>
  <c r="K11" i="15"/>
  <c r="I12" i="15"/>
  <c r="J12" i="15"/>
  <c r="K12" i="15"/>
  <c r="I14" i="15"/>
  <c r="J14" i="15"/>
  <c r="K14" i="15"/>
  <c r="I15" i="15"/>
  <c r="J15" i="15"/>
  <c r="K15" i="15"/>
  <c r="I16" i="15"/>
  <c r="J16" i="15"/>
  <c r="K16" i="15"/>
  <c r="I17" i="15"/>
  <c r="J17" i="15"/>
  <c r="K17" i="15"/>
  <c r="I18" i="15"/>
  <c r="J18" i="15"/>
  <c r="K18" i="15"/>
  <c r="I19" i="15"/>
  <c r="J19" i="15"/>
  <c r="K19"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5" i="15"/>
  <c r="J35" i="15"/>
  <c r="K35" i="15"/>
  <c r="I36" i="15"/>
  <c r="J36" i="15"/>
  <c r="K36" i="15"/>
  <c r="I37" i="15"/>
  <c r="J37" i="15"/>
  <c r="K37" i="15"/>
  <c r="I38" i="15"/>
  <c r="J38" i="15"/>
  <c r="K38" i="15"/>
  <c r="K9" i="15"/>
  <c r="J9" i="15"/>
  <c r="I9" i="15"/>
  <c r="P12" i="14" l="1"/>
  <c r="Q12" i="14"/>
  <c r="R12" i="14"/>
  <c r="P13" i="14"/>
  <c r="Q13" i="14"/>
  <c r="R13" i="14"/>
  <c r="P15" i="14"/>
  <c r="Q15" i="14"/>
  <c r="R15" i="14"/>
  <c r="P17" i="14"/>
  <c r="Q17" i="14"/>
  <c r="R17" i="14"/>
  <c r="P18" i="14"/>
  <c r="Q18" i="14"/>
  <c r="R18" i="14"/>
  <c r="P20" i="14"/>
  <c r="Q20" i="14"/>
  <c r="R20" i="14"/>
  <c r="P21" i="14"/>
  <c r="Q21" i="14"/>
  <c r="R21" i="14"/>
  <c r="P22" i="14"/>
  <c r="Q22" i="14"/>
  <c r="R22" i="14"/>
  <c r="P23" i="14"/>
  <c r="Q23" i="14"/>
  <c r="R23" i="14"/>
  <c r="P25" i="14"/>
  <c r="Q25" i="14"/>
  <c r="R25" i="14"/>
  <c r="P26" i="14"/>
  <c r="Q26" i="14"/>
  <c r="R26" i="14"/>
  <c r="P27" i="14"/>
  <c r="Q27" i="14"/>
  <c r="R27" i="14"/>
  <c r="P28" i="14"/>
  <c r="Q28" i="14"/>
  <c r="R28" i="14"/>
  <c r="P29" i="14"/>
  <c r="Q29" i="14"/>
  <c r="R29" i="14"/>
  <c r="P30" i="14"/>
  <c r="Q30" i="14"/>
  <c r="R30" i="14"/>
  <c r="P31" i="14"/>
  <c r="Q31" i="14"/>
  <c r="R31" i="14"/>
  <c r="P32" i="14"/>
  <c r="Q32" i="14"/>
  <c r="R32" i="14"/>
  <c r="P33" i="14"/>
  <c r="Q33" i="14"/>
  <c r="R33" i="14"/>
  <c r="P34" i="14"/>
  <c r="Q34" i="14"/>
  <c r="R34" i="14"/>
  <c r="P35" i="14"/>
  <c r="Q35" i="14"/>
  <c r="R35" i="14"/>
  <c r="P36" i="14"/>
  <c r="Q36" i="14"/>
  <c r="R36" i="14"/>
  <c r="P39" i="14"/>
  <c r="Q39" i="14"/>
  <c r="R39" i="14"/>
  <c r="P40" i="14"/>
  <c r="Q40" i="14"/>
  <c r="R40" i="14"/>
  <c r="P42" i="14"/>
  <c r="Q42" i="14"/>
  <c r="R42" i="14"/>
  <c r="P43" i="14"/>
  <c r="Q43" i="14"/>
  <c r="R43" i="14"/>
  <c r="P45" i="14"/>
  <c r="Q45" i="14"/>
  <c r="R45" i="14"/>
  <c r="P46" i="14"/>
  <c r="Q46" i="14"/>
  <c r="R46" i="14"/>
  <c r="P47" i="14"/>
  <c r="Q47" i="14"/>
  <c r="R47" i="14"/>
  <c r="P48" i="14"/>
  <c r="Q48" i="14"/>
  <c r="R48" i="14"/>
  <c r="P50" i="14"/>
  <c r="Q50" i="14"/>
  <c r="R50" i="14"/>
  <c r="P51" i="14"/>
  <c r="Q51" i="14"/>
  <c r="R51" i="14"/>
  <c r="P52" i="14"/>
  <c r="Q52" i="14"/>
  <c r="R52" i="14"/>
  <c r="P53" i="14"/>
  <c r="Q53" i="14"/>
  <c r="R53" i="14"/>
  <c r="P55" i="14"/>
  <c r="Q55" i="14"/>
  <c r="R55" i="14"/>
  <c r="P56" i="14"/>
  <c r="Q56" i="14"/>
  <c r="R56" i="14"/>
  <c r="R11" i="14"/>
  <c r="Q11" i="14"/>
  <c r="P11" i="14"/>
  <c r="AK20" i="13"/>
  <c r="AL20" i="13"/>
  <c r="AM20" i="13"/>
  <c r="AK21" i="13"/>
  <c r="AL21" i="13"/>
  <c r="AM21" i="13"/>
  <c r="AK23" i="13"/>
  <c r="AL23" i="13"/>
  <c r="AM23" i="13"/>
  <c r="AK24" i="13"/>
  <c r="AL24" i="13"/>
  <c r="AM24" i="13"/>
  <c r="AK43" i="13"/>
  <c r="AL43" i="13"/>
  <c r="AM43" i="13"/>
  <c r="AK57" i="13"/>
  <c r="AL57" i="13"/>
  <c r="AM57" i="13"/>
  <c r="AK59" i="13"/>
  <c r="AL59" i="13"/>
  <c r="AM59" i="13"/>
  <c r="AK61" i="13"/>
  <c r="AL61" i="13"/>
  <c r="AM61" i="13"/>
  <c r="AK63" i="13"/>
  <c r="AL63" i="13"/>
  <c r="AM63" i="13"/>
  <c r="AK65" i="13"/>
  <c r="AL65" i="13"/>
  <c r="AM65" i="13"/>
  <c r="AK66" i="13"/>
  <c r="AL66" i="13"/>
  <c r="AM66" i="13"/>
  <c r="AK67" i="13"/>
  <c r="AL67" i="13"/>
  <c r="AM67" i="13"/>
  <c r="AK68" i="13"/>
  <c r="AL68" i="13"/>
  <c r="AM68" i="13"/>
  <c r="AK69" i="13"/>
  <c r="AL69" i="13"/>
  <c r="AM69" i="13"/>
  <c r="AK70" i="13"/>
  <c r="AL70" i="13"/>
  <c r="AM70" i="13"/>
  <c r="AK71" i="13"/>
  <c r="AL71" i="13"/>
  <c r="AM71" i="13"/>
  <c r="AK72" i="13"/>
  <c r="AL72" i="13"/>
  <c r="AM72" i="13"/>
  <c r="AK73" i="13"/>
  <c r="AL73" i="13"/>
  <c r="AM73" i="13"/>
  <c r="AK74" i="13"/>
  <c r="AL74" i="13"/>
  <c r="AM74" i="13"/>
  <c r="L55" i="13"/>
  <c r="M55" i="13"/>
  <c r="N55" i="13"/>
  <c r="O55" i="13"/>
  <c r="P55" i="13"/>
  <c r="Q55" i="13"/>
  <c r="R55" i="13"/>
  <c r="S55" i="13"/>
  <c r="T55" i="13"/>
  <c r="U55" i="13"/>
  <c r="V55" i="13"/>
  <c r="W55" i="13"/>
  <c r="X55" i="13"/>
  <c r="Y55" i="13"/>
  <c r="Z55" i="13"/>
  <c r="AA55" i="13"/>
  <c r="AB55" i="13"/>
  <c r="AC55" i="13"/>
  <c r="AD55" i="13"/>
  <c r="AE55" i="13"/>
  <c r="AF55" i="13"/>
  <c r="AG55" i="13"/>
  <c r="AH55" i="13"/>
  <c r="AI55" i="13"/>
  <c r="AJ55" i="13"/>
  <c r="I55" i="13"/>
  <c r="J55" i="13"/>
  <c r="K55" i="13"/>
  <c r="J56" i="13"/>
  <c r="K56" i="13"/>
  <c r="L56" i="13"/>
  <c r="M56" i="13"/>
  <c r="N56" i="13"/>
  <c r="O56" i="13"/>
  <c r="P56" i="13"/>
  <c r="Q56" i="13"/>
  <c r="R56" i="13"/>
  <c r="S56" i="13"/>
  <c r="T56" i="13"/>
  <c r="U56" i="13"/>
  <c r="V56" i="13"/>
  <c r="W56" i="13"/>
  <c r="X56" i="13"/>
  <c r="Y56" i="13"/>
  <c r="Z56" i="13"/>
  <c r="AA56" i="13"/>
  <c r="AB56" i="13"/>
  <c r="AC56" i="13"/>
  <c r="AD56" i="13"/>
  <c r="AE56" i="13"/>
  <c r="AF56" i="13"/>
  <c r="AG56" i="13"/>
  <c r="AH56" i="13"/>
  <c r="AI56" i="13"/>
  <c r="AJ56" i="13"/>
  <c r="I56" i="13"/>
  <c r="H62" i="13"/>
  <c r="G62" i="13"/>
  <c r="AM62" i="13" s="1"/>
  <c r="F62" i="13"/>
  <c r="H60" i="13"/>
  <c r="G60" i="13"/>
  <c r="AM60" i="13" s="1"/>
  <c r="F60" i="13"/>
  <c r="H58" i="13"/>
  <c r="G58" i="13"/>
  <c r="AM58" i="13" s="1"/>
  <c r="F58" i="13"/>
  <c r="H56" i="13"/>
  <c r="G56" i="13"/>
  <c r="AM56" i="13" s="1"/>
  <c r="F56" i="13"/>
  <c r="H52" i="13"/>
  <c r="H51" i="13" s="1"/>
  <c r="G52" i="13"/>
  <c r="AM52" i="13" s="1"/>
  <c r="F52" i="13"/>
  <c r="G46" i="13"/>
  <c r="H46" i="13"/>
  <c r="H45" i="13" s="1"/>
  <c r="F46" i="13"/>
  <c r="H48" i="13"/>
  <c r="G48" i="13"/>
  <c r="AM48" i="13" s="1"/>
  <c r="F48" i="13"/>
  <c r="H50" i="13"/>
  <c r="G50" i="13"/>
  <c r="AM50" i="13" s="1"/>
  <c r="F50" i="13"/>
  <c r="H54" i="13"/>
  <c r="G54" i="13"/>
  <c r="AM54" i="13" s="1"/>
  <c r="F54" i="13"/>
  <c r="H53" i="13"/>
  <c r="G53" i="13"/>
  <c r="AM53" i="13" s="1"/>
  <c r="F53" i="13"/>
  <c r="I44" i="13"/>
  <c r="M44" i="13"/>
  <c r="Q44" i="13"/>
  <c r="U44" i="13"/>
  <c r="Y44" i="13"/>
  <c r="AC44" i="13"/>
  <c r="AG44" i="13"/>
  <c r="H43" i="13"/>
  <c r="G43" i="13"/>
  <c r="F43" i="13"/>
  <c r="H42" i="13"/>
  <c r="H55" i="13" s="1"/>
  <c r="G42" i="13"/>
  <c r="F42" i="13"/>
  <c r="H41" i="13"/>
  <c r="H49" i="13" s="1"/>
  <c r="G41" i="13"/>
  <c r="F41" i="13"/>
  <c r="G40" i="13"/>
  <c r="F40" i="13"/>
  <c r="H39" i="13"/>
  <c r="H47" i="13" s="1"/>
  <c r="G39" i="13"/>
  <c r="F39" i="13"/>
  <c r="H38" i="13"/>
  <c r="G38" i="13"/>
  <c r="AM38" i="13" s="1"/>
  <c r="F38" i="13"/>
  <c r="H35" i="13"/>
  <c r="G35" i="13"/>
  <c r="F35" i="13"/>
  <c r="H34" i="13"/>
  <c r="G34" i="13"/>
  <c r="AM34" i="13" s="1"/>
  <c r="F34" i="13"/>
  <c r="H32" i="13"/>
  <c r="G32" i="13"/>
  <c r="F32" i="13"/>
  <c r="H31" i="13"/>
  <c r="G31" i="13"/>
  <c r="AM31" i="13" s="1"/>
  <c r="F31" i="13"/>
  <c r="H29" i="13"/>
  <c r="G29" i="13"/>
  <c r="F29" i="13"/>
  <c r="H28" i="13"/>
  <c r="G28" i="13"/>
  <c r="AM28" i="13" s="1"/>
  <c r="F28" i="13"/>
  <c r="J37" i="13"/>
  <c r="K37" i="13"/>
  <c r="L37" i="13"/>
  <c r="M37" i="13"/>
  <c r="N37" i="13"/>
  <c r="N44" i="13" s="1"/>
  <c r="O37" i="13"/>
  <c r="O44" i="13" s="1"/>
  <c r="P37" i="13"/>
  <c r="P44" i="13" s="1"/>
  <c r="Q37" i="13"/>
  <c r="R37" i="13"/>
  <c r="R44" i="13" s="1"/>
  <c r="S37" i="13"/>
  <c r="S44" i="13" s="1"/>
  <c r="T37" i="13"/>
  <c r="T44" i="13" s="1"/>
  <c r="U37" i="13"/>
  <c r="V37" i="13"/>
  <c r="V44" i="13" s="1"/>
  <c r="W37" i="13"/>
  <c r="W44" i="13" s="1"/>
  <c r="X37" i="13"/>
  <c r="X44" i="13" s="1"/>
  <c r="Y37" i="13"/>
  <c r="Z37" i="13"/>
  <c r="Z44" i="13" s="1"/>
  <c r="AA37" i="13"/>
  <c r="AA44" i="13" s="1"/>
  <c r="AB37" i="13"/>
  <c r="AB44" i="13" s="1"/>
  <c r="AC37" i="13"/>
  <c r="AD37" i="13"/>
  <c r="AD44" i="13" s="1"/>
  <c r="AE37" i="13"/>
  <c r="AE44" i="13" s="1"/>
  <c r="AF37" i="13"/>
  <c r="AF44" i="13" s="1"/>
  <c r="AG37" i="13"/>
  <c r="AH37" i="13"/>
  <c r="AH44" i="13" s="1"/>
  <c r="AI37" i="13"/>
  <c r="AI44" i="13" s="1"/>
  <c r="AJ37" i="13"/>
  <c r="AJ44" i="13" s="1"/>
  <c r="I37" i="13"/>
  <c r="J36" i="13"/>
  <c r="K36" i="13"/>
  <c r="L36" i="13"/>
  <c r="M36" i="13"/>
  <c r="N36" i="13"/>
  <c r="O36" i="13"/>
  <c r="P36" i="13"/>
  <c r="Q36" i="13"/>
  <c r="R36" i="13"/>
  <c r="S36" i="13"/>
  <c r="T36" i="13"/>
  <c r="U36" i="13"/>
  <c r="V36" i="13"/>
  <c r="W36" i="13"/>
  <c r="X36" i="13"/>
  <c r="Y36" i="13"/>
  <c r="Z36" i="13"/>
  <c r="AA36" i="13"/>
  <c r="AB36" i="13"/>
  <c r="AC36" i="13"/>
  <c r="AD36" i="13"/>
  <c r="AE36" i="13"/>
  <c r="AF36" i="13"/>
  <c r="AG36" i="13"/>
  <c r="AH36" i="13"/>
  <c r="AI36" i="13"/>
  <c r="AJ36" i="13"/>
  <c r="I36" i="13"/>
  <c r="J33" i="13"/>
  <c r="K33" i="13"/>
  <c r="L33" i="13"/>
  <c r="M33" i="13"/>
  <c r="N33" i="13"/>
  <c r="O33" i="13"/>
  <c r="P33" i="13"/>
  <c r="Q33" i="13"/>
  <c r="R33" i="13"/>
  <c r="S33" i="13"/>
  <c r="T33" i="13"/>
  <c r="U33" i="13"/>
  <c r="V33" i="13"/>
  <c r="W33" i="13"/>
  <c r="X33" i="13"/>
  <c r="Y33" i="13"/>
  <c r="Z33" i="13"/>
  <c r="AA33" i="13"/>
  <c r="AB33" i="13"/>
  <c r="AC33" i="13"/>
  <c r="AD33" i="13"/>
  <c r="AE33" i="13"/>
  <c r="AF33" i="13"/>
  <c r="AG33" i="13"/>
  <c r="AH33" i="13"/>
  <c r="AI33" i="13"/>
  <c r="AJ33" i="13"/>
  <c r="I33" i="13"/>
  <c r="J30" i="13"/>
  <c r="K30" i="13"/>
  <c r="L30" i="13"/>
  <c r="M30" i="13"/>
  <c r="N30" i="13"/>
  <c r="O30" i="13"/>
  <c r="P30" i="13"/>
  <c r="Q30" i="13"/>
  <c r="R30" i="13"/>
  <c r="S30" i="13"/>
  <c r="T30" i="13"/>
  <c r="U30" i="13"/>
  <c r="V30" i="13"/>
  <c r="W30" i="13"/>
  <c r="X30" i="13"/>
  <c r="Y30" i="13"/>
  <c r="Z30" i="13"/>
  <c r="AA30" i="13"/>
  <c r="AB30" i="13"/>
  <c r="AC30" i="13"/>
  <c r="AD30" i="13"/>
  <c r="AE30" i="13"/>
  <c r="AF30" i="13"/>
  <c r="AG30" i="13"/>
  <c r="AH30" i="13"/>
  <c r="AI30" i="13"/>
  <c r="AJ30" i="13"/>
  <c r="I30" i="13"/>
  <c r="J25" i="13"/>
  <c r="K25" i="13"/>
  <c r="L25" i="13"/>
  <c r="M25" i="13"/>
  <c r="N25" i="13"/>
  <c r="O25" i="13"/>
  <c r="P25" i="13"/>
  <c r="Q25" i="13"/>
  <c r="R25" i="13"/>
  <c r="S25" i="13"/>
  <c r="T25" i="13"/>
  <c r="U25" i="13"/>
  <c r="V25" i="13"/>
  <c r="W25" i="13"/>
  <c r="X25" i="13"/>
  <c r="Y25" i="13"/>
  <c r="Z25" i="13"/>
  <c r="AA25" i="13"/>
  <c r="AB25" i="13"/>
  <c r="AC25" i="13"/>
  <c r="AD25" i="13"/>
  <c r="AE25" i="13"/>
  <c r="AF25" i="13"/>
  <c r="AG25" i="13"/>
  <c r="AH25" i="13"/>
  <c r="AI25" i="13"/>
  <c r="AJ25" i="13"/>
  <c r="J26" i="13"/>
  <c r="K26" i="13"/>
  <c r="L26" i="13"/>
  <c r="M26" i="13"/>
  <c r="N26" i="13"/>
  <c r="O26" i="13"/>
  <c r="P26" i="13"/>
  <c r="Q26" i="13"/>
  <c r="R26" i="13"/>
  <c r="S26" i="13"/>
  <c r="T26" i="13"/>
  <c r="U26" i="13"/>
  <c r="V26" i="13"/>
  <c r="W26" i="13"/>
  <c r="X26" i="13"/>
  <c r="Y26" i="13"/>
  <c r="Z26" i="13"/>
  <c r="AA26" i="13"/>
  <c r="AB26" i="13"/>
  <c r="AC26" i="13"/>
  <c r="AD26" i="13"/>
  <c r="AE26" i="13"/>
  <c r="AF26" i="13"/>
  <c r="AG26" i="13"/>
  <c r="AH26" i="13"/>
  <c r="AI26" i="13"/>
  <c r="AJ26" i="13"/>
  <c r="J27" i="13"/>
  <c r="K27" i="13"/>
  <c r="L27" i="13"/>
  <c r="M27" i="13"/>
  <c r="N27" i="13"/>
  <c r="O27" i="13"/>
  <c r="P27" i="13"/>
  <c r="Q27" i="13"/>
  <c r="R27" i="13"/>
  <c r="S27" i="13"/>
  <c r="T27" i="13"/>
  <c r="U27" i="13"/>
  <c r="V27" i="13"/>
  <c r="W27" i="13"/>
  <c r="X27" i="13"/>
  <c r="Y27" i="13"/>
  <c r="Z27" i="13"/>
  <c r="AA27" i="13"/>
  <c r="AB27" i="13"/>
  <c r="AC27" i="13"/>
  <c r="AD27" i="13"/>
  <c r="AE27" i="13"/>
  <c r="AF27" i="13"/>
  <c r="AG27" i="13"/>
  <c r="AH27" i="13"/>
  <c r="AI27" i="13"/>
  <c r="AJ27" i="13"/>
  <c r="I26" i="13"/>
  <c r="I25" i="13"/>
  <c r="I27" i="13" s="1"/>
  <c r="J15" i="13"/>
  <c r="K15" i="13"/>
  <c r="L15" i="13"/>
  <c r="M15" i="13"/>
  <c r="N15" i="13"/>
  <c r="O15" i="13"/>
  <c r="P15" i="13"/>
  <c r="Q15" i="13"/>
  <c r="R15" i="13"/>
  <c r="S15" i="13"/>
  <c r="T15" i="13"/>
  <c r="U15" i="13"/>
  <c r="V15" i="13"/>
  <c r="W15" i="13"/>
  <c r="X15" i="13"/>
  <c r="Y15" i="13"/>
  <c r="Z15" i="13"/>
  <c r="AA15" i="13"/>
  <c r="AB15" i="13"/>
  <c r="AC15" i="13"/>
  <c r="AD15" i="13"/>
  <c r="AE15" i="13"/>
  <c r="AF15" i="13"/>
  <c r="AG15" i="13"/>
  <c r="I15" i="13"/>
  <c r="J12" i="13"/>
  <c r="K12" i="13"/>
  <c r="L12" i="13"/>
  <c r="M12" i="13"/>
  <c r="N12" i="13"/>
  <c r="O12" i="13"/>
  <c r="P12" i="13"/>
  <c r="Q12" i="13"/>
  <c r="R12" i="13"/>
  <c r="S12" i="13"/>
  <c r="T12" i="13"/>
  <c r="U12" i="13"/>
  <c r="V12" i="13"/>
  <c r="W12" i="13"/>
  <c r="X12" i="13"/>
  <c r="Y12" i="13"/>
  <c r="Z12" i="13"/>
  <c r="AA12" i="13"/>
  <c r="AB12" i="13"/>
  <c r="AC12" i="13"/>
  <c r="AD12" i="13"/>
  <c r="AE12" i="13"/>
  <c r="AF12" i="13"/>
  <c r="AG12" i="13"/>
  <c r="AH12" i="13"/>
  <c r="AI12" i="13"/>
  <c r="AJ12" i="13"/>
  <c r="J9" i="13"/>
  <c r="K9" i="13"/>
  <c r="L9" i="13"/>
  <c r="M9" i="13"/>
  <c r="M8" i="13" s="1"/>
  <c r="N9" i="13"/>
  <c r="O9" i="13"/>
  <c r="P9" i="13"/>
  <c r="Q9" i="13"/>
  <c r="Q8" i="13" s="1"/>
  <c r="R9" i="13"/>
  <c r="R8" i="13" s="1"/>
  <c r="S9" i="13"/>
  <c r="S8" i="13" s="1"/>
  <c r="T9" i="13"/>
  <c r="T8" i="13" s="1"/>
  <c r="U9" i="13"/>
  <c r="U8" i="13" s="1"/>
  <c r="V9" i="13"/>
  <c r="V8" i="13" s="1"/>
  <c r="W9" i="13"/>
  <c r="W8" i="13" s="1"/>
  <c r="X9" i="13"/>
  <c r="X8" i="13" s="1"/>
  <c r="Y9" i="13"/>
  <c r="Y8" i="13" s="1"/>
  <c r="Z9" i="13"/>
  <c r="Z8" i="13" s="1"/>
  <c r="AA9" i="13"/>
  <c r="AA8" i="13" s="1"/>
  <c r="AB9" i="13"/>
  <c r="AB8" i="13" s="1"/>
  <c r="AC9" i="13"/>
  <c r="AC8" i="13" s="1"/>
  <c r="AD9" i="13"/>
  <c r="AD8" i="13" s="1"/>
  <c r="AE9" i="13"/>
  <c r="AE8" i="13" s="1"/>
  <c r="AF9" i="13"/>
  <c r="AF8" i="13" s="1"/>
  <c r="AG9" i="13"/>
  <c r="AG8" i="13" s="1"/>
  <c r="AH9" i="13"/>
  <c r="AH8" i="13" s="1"/>
  <c r="AI9" i="13"/>
  <c r="AI8" i="13" s="1"/>
  <c r="AJ9" i="13"/>
  <c r="AJ8" i="13" s="1"/>
  <c r="I12" i="13"/>
  <c r="I9" i="13"/>
  <c r="I8" i="13"/>
  <c r="F9" i="13"/>
  <c r="G9" i="13"/>
  <c r="AM9" i="13" s="1"/>
  <c r="H9" i="13"/>
  <c r="F10" i="13"/>
  <c r="G10" i="13"/>
  <c r="AM10" i="13" s="1"/>
  <c r="H10" i="13"/>
  <c r="F11" i="13"/>
  <c r="G11" i="13"/>
  <c r="AM11" i="13" s="1"/>
  <c r="H11" i="13"/>
  <c r="F13" i="13"/>
  <c r="AK13" i="13" s="1"/>
  <c r="G13" i="13"/>
  <c r="AM13" i="13" s="1"/>
  <c r="H13" i="13"/>
  <c r="F14" i="13"/>
  <c r="AM14" i="13"/>
  <c r="H14" i="13"/>
  <c r="F15" i="13"/>
  <c r="G15" i="13"/>
  <c r="AM15" i="13" s="1"/>
  <c r="H15" i="13"/>
  <c r="F16" i="13"/>
  <c r="G16" i="13"/>
  <c r="AM16" i="13" s="1"/>
  <c r="H16" i="13"/>
  <c r="F17" i="13"/>
  <c r="G17" i="13"/>
  <c r="AM17" i="13" s="1"/>
  <c r="H17" i="13"/>
  <c r="F18" i="13"/>
  <c r="G18" i="13"/>
  <c r="AM18" i="13" s="1"/>
  <c r="H18" i="13"/>
  <c r="K7" i="6"/>
  <c r="J7" i="6"/>
  <c r="I7" i="6"/>
  <c r="AK62" i="13" l="1"/>
  <c r="AL62" i="13"/>
  <c r="AK60" i="13"/>
  <c r="AL60" i="13"/>
  <c r="AK56" i="13"/>
  <c r="AL56" i="13"/>
  <c r="AK58" i="13"/>
  <c r="AL58" i="13"/>
  <c r="AK53" i="13"/>
  <c r="AL53" i="13"/>
  <c r="AK54" i="13"/>
  <c r="AL54" i="13"/>
  <c r="AK52" i="13"/>
  <c r="AL52" i="13"/>
  <c r="AK42" i="13"/>
  <c r="AL42" i="13"/>
  <c r="AM42" i="13"/>
  <c r="G55" i="13"/>
  <c r="AM55" i="13" s="1"/>
  <c r="AK50" i="13"/>
  <c r="AL50" i="13"/>
  <c r="F45" i="13"/>
  <c r="AK46" i="13"/>
  <c r="AL46" i="13"/>
  <c r="G45" i="13"/>
  <c r="AM45" i="13" s="1"/>
  <c r="AM46" i="13"/>
  <c r="AK48" i="13"/>
  <c r="AL48" i="13"/>
  <c r="L44" i="13"/>
  <c r="H37" i="13"/>
  <c r="H44" i="13" s="1"/>
  <c r="K44" i="13"/>
  <c r="G37" i="13"/>
  <c r="J44" i="13"/>
  <c r="F37" i="13"/>
  <c r="AK38" i="13"/>
  <c r="AL38" i="13"/>
  <c r="AK39" i="13"/>
  <c r="AL39" i="13"/>
  <c r="F47" i="13"/>
  <c r="AM39" i="13"/>
  <c r="G47" i="13"/>
  <c r="AM47" i="13" s="1"/>
  <c r="AK40" i="13"/>
  <c r="AL40" i="13"/>
  <c r="F51" i="13"/>
  <c r="AM40" i="13"/>
  <c r="G51" i="13"/>
  <c r="AM51" i="13" s="1"/>
  <c r="AK41" i="13"/>
  <c r="AL41" i="13"/>
  <c r="F49" i="13"/>
  <c r="AM41" i="13"/>
  <c r="G49" i="13"/>
  <c r="AM49" i="13" s="1"/>
  <c r="AK34" i="13"/>
  <c r="AL34" i="13"/>
  <c r="AK35" i="13"/>
  <c r="AL35" i="13"/>
  <c r="F36" i="13"/>
  <c r="AM35" i="13"/>
  <c r="G36" i="13"/>
  <c r="AM36" i="13" s="1"/>
  <c r="H36" i="13"/>
  <c r="AK31" i="13"/>
  <c r="AL31" i="13"/>
  <c r="AK32" i="13"/>
  <c r="AL32" i="13"/>
  <c r="F33" i="13"/>
  <c r="AM32" i="13"/>
  <c r="G33" i="13"/>
  <c r="AM33" i="13" s="1"/>
  <c r="H33" i="13"/>
  <c r="H26" i="13"/>
  <c r="G26" i="13"/>
  <c r="F26" i="13"/>
  <c r="H25" i="13"/>
  <c r="G25" i="13"/>
  <c r="AM25" i="13" s="1"/>
  <c r="F25" i="13"/>
  <c r="AM26" i="13"/>
  <c r="G27" i="13"/>
  <c r="AM27" i="13" s="1"/>
  <c r="AK26" i="13"/>
  <c r="AL26" i="13"/>
  <c r="F27" i="13"/>
  <c r="AK25" i="13"/>
  <c r="AL25" i="13"/>
  <c r="AK28" i="13"/>
  <c r="AL28" i="13"/>
  <c r="AK29" i="13"/>
  <c r="AL29" i="13"/>
  <c r="F30" i="13"/>
  <c r="AM29" i="13"/>
  <c r="G30" i="13"/>
  <c r="AM30" i="13" s="1"/>
  <c r="H30" i="13"/>
  <c r="AK18" i="13"/>
  <c r="AL18" i="13"/>
  <c r="AK17" i="13"/>
  <c r="AL17" i="13"/>
  <c r="AK16" i="13"/>
  <c r="AL16" i="13"/>
  <c r="AK15" i="13"/>
  <c r="AL15" i="13"/>
  <c r="AK14" i="13"/>
  <c r="AL14" i="13"/>
  <c r="H12" i="13"/>
  <c r="AK11" i="13"/>
  <c r="AL11" i="13"/>
  <c r="AK10" i="13"/>
  <c r="AL10" i="13"/>
  <c r="AK9" i="13"/>
  <c r="AL9" i="13"/>
  <c r="F12" i="13"/>
  <c r="P8" i="13"/>
  <c r="O8" i="13"/>
  <c r="G12" i="13"/>
  <c r="AM12" i="13" s="1"/>
  <c r="N8" i="13"/>
  <c r="L8" i="13"/>
  <c r="K8" i="13"/>
  <c r="AK12" i="13"/>
  <c r="AL12" i="13"/>
  <c r="J8" i="13"/>
  <c r="AL13" i="13"/>
  <c r="V103" i="4"/>
  <c r="AN103" i="4"/>
  <c r="AK103" i="4"/>
  <c r="AH103" i="4"/>
  <c r="AE103" i="4"/>
  <c r="AB103" i="4"/>
  <c r="Y103" i="4"/>
  <c r="V105" i="4"/>
  <c r="AN105" i="4"/>
  <c r="AK105" i="4"/>
  <c r="AH105" i="4"/>
  <c r="AE105" i="4"/>
  <c r="AB105" i="4"/>
  <c r="Y105" i="4"/>
  <c r="AK55" i="13" l="1"/>
  <c r="AL55" i="13"/>
  <c r="AK49" i="13"/>
  <c r="AL49" i="13"/>
  <c r="AK51" i="13"/>
  <c r="AL51" i="13"/>
  <c r="AK47" i="13"/>
  <c r="AL47" i="13"/>
  <c r="AK45" i="13"/>
  <c r="AL45" i="13"/>
  <c r="AK37" i="13"/>
  <c r="AL37" i="13"/>
  <c r="F44" i="13"/>
  <c r="AM37" i="13"/>
  <c r="G44" i="13"/>
  <c r="AM44" i="13" s="1"/>
  <c r="AK36" i="13"/>
  <c r="AL36" i="13"/>
  <c r="AK33" i="13"/>
  <c r="AL33" i="13"/>
  <c r="H27" i="13"/>
  <c r="AK30" i="13"/>
  <c r="AL30" i="13"/>
  <c r="AK27" i="13"/>
  <c r="AL27" i="13"/>
  <c r="H8" i="13"/>
  <c r="G8" i="13"/>
  <c r="AM8" i="13" s="1"/>
  <c r="F8" i="13"/>
  <c r="AL8" i="13" s="1"/>
  <c r="AK44" i="13" l="1"/>
  <c r="AL44" i="13"/>
  <c r="AK8" i="13"/>
  <c r="V14" i="9"/>
  <c r="W14" i="9"/>
  <c r="X14" i="9"/>
  <c r="Y14" i="9"/>
  <c r="Z14" i="9"/>
  <c r="AA14" i="9"/>
  <c r="AB14" i="9"/>
  <c r="AC14" i="9"/>
  <c r="AD14" i="9"/>
  <c r="AE14" i="9"/>
  <c r="AF14" i="9"/>
  <c r="AG14" i="9"/>
  <c r="AH14" i="9"/>
  <c r="AI14" i="9"/>
  <c r="AJ14" i="9"/>
  <c r="AK14" i="9"/>
  <c r="AL14" i="9"/>
  <c r="AM14" i="9"/>
  <c r="AN14" i="9"/>
  <c r="AO14" i="9"/>
  <c r="U14" i="9"/>
  <c r="V19" i="9"/>
  <c r="W19" i="9"/>
  <c r="X19" i="9"/>
  <c r="Y19" i="9"/>
  <c r="Z19" i="9"/>
  <c r="AA19" i="9"/>
  <c r="AB19" i="9"/>
  <c r="AC19" i="9"/>
  <c r="AD19" i="9"/>
  <c r="AE19" i="9"/>
  <c r="AF19" i="9"/>
  <c r="AG19" i="9"/>
  <c r="AH19" i="9"/>
  <c r="AI19" i="9"/>
  <c r="AJ19" i="9"/>
  <c r="AK19" i="9"/>
  <c r="AL19" i="9"/>
  <c r="AM19" i="9"/>
  <c r="AN19" i="9"/>
  <c r="AO19" i="9"/>
  <c r="U19" i="9"/>
  <c r="AO17" i="9" l="1"/>
  <c r="AL17" i="9"/>
  <c r="AI17" i="9"/>
  <c r="AF17" i="9"/>
  <c r="AC17" i="9"/>
  <c r="Z17" i="9"/>
  <c r="W17" i="9"/>
  <c r="P17" i="9"/>
  <c r="C14" i="16"/>
  <c r="B14" i="16"/>
  <c r="A14" i="16"/>
  <c r="C10" i="16"/>
  <c r="B10" i="16"/>
  <c r="D10" i="16" s="1"/>
  <c r="A10" i="16"/>
  <c r="B9" i="16"/>
  <c r="C9" i="16"/>
  <c r="A9" i="16"/>
  <c r="C8" i="16"/>
  <c r="B8" i="16"/>
  <c r="C7" i="16"/>
  <c r="B7" i="16"/>
  <c r="D7" i="16" s="1"/>
  <c r="C6" i="16"/>
  <c r="B6" i="16"/>
  <c r="C5" i="16"/>
  <c r="B5" i="16"/>
  <c r="B4" i="16"/>
  <c r="C4" i="16"/>
  <c r="A4" i="16"/>
  <c r="C3" i="16"/>
  <c r="B3" i="16"/>
  <c r="A3" i="16"/>
  <c r="D9" i="16" l="1"/>
  <c r="D6" i="16"/>
  <c r="D8" i="16"/>
  <c r="D4" i="16"/>
  <c r="D3" i="16"/>
  <c r="D5" i="16"/>
  <c r="D14" i="16"/>
  <c r="O20" i="5"/>
  <c r="I21" i="5"/>
  <c r="J21" i="5"/>
  <c r="K21" i="5"/>
  <c r="L21" i="5"/>
  <c r="M21" i="5"/>
  <c r="N21" i="5"/>
  <c r="O21" i="5"/>
  <c r="I22" i="5"/>
  <c r="J22" i="5"/>
  <c r="K22" i="5"/>
  <c r="L22" i="5"/>
  <c r="M22" i="5"/>
  <c r="N22" i="5"/>
  <c r="O22" i="5"/>
  <c r="I23" i="5"/>
  <c r="J23" i="5"/>
  <c r="K23" i="5"/>
  <c r="L23" i="5"/>
  <c r="M23" i="5"/>
  <c r="N23" i="5"/>
  <c r="O23" i="5"/>
  <c r="I24" i="5"/>
  <c r="J24" i="5"/>
  <c r="K24" i="5"/>
  <c r="L24" i="5"/>
  <c r="M24" i="5"/>
  <c r="N24" i="5"/>
  <c r="O24" i="5"/>
  <c r="I25" i="5"/>
  <c r="J25" i="5"/>
  <c r="K25" i="5"/>
  <c r="L25" i="5"/>
  <c r="M25" i="5"/>
  <c r="N25" i="5"/>
  <c r="O25" i="5"/>
  <c r="I26" i="5"/>
  <c r="J26" i="5"/>
  <c r="K26" i="5"/>
  <c r="L26" i="5"/>
  <c r="M26" i="5"/>
  <c r="N26" i="5"/>
  <c r="O26" i="5"/>
  <c r="I27" i="5"/>
  <c r="J27" i="5"/>
  <c r="K27" i="5"/>
  <c r="L27" i="5"/>
  <c r="M27" i="5"/>
  <c r="N27" i="5"/>
  <c r="O27" i="5"/>
  <c r="I28" i="5"/>
  <c r="J28" i="5"/>
  <c r="K28" i="5"/>
  <c r="L28" i="5"/>
  <c r="M28" i="5"/>
  <c r="N28" i="5"/>
  <c r="O28" i="5"/>
  <c r="I29" i="5"/>
  <c r="J29" i="5"/>
  <c r="L29" i="5"/>
  <c r="M29" i="5"/>
  <c r="O29" i="5"/>
  <c r="N30" i="5"/>
  <c r="I31" i="5"/>
  <c r="J31" i="5"/>
  <c r="K31" i="5"/>
  <c r="L31" i="5"/>
  <c r="M31" i="5"/>
  <c r="N31" i="5"/>
  <c r="O31" i="5"/>
  <c r="I32" i="5"/>
  <c r="J32" i="5"/>
  <c r="K32" i="5"/>
  <c r="L32" i="5"/>
  <c r="M32" i="5"/>
  <c r="N32" i="5"/>
  <c r="O32" i="5"/>
  <c r="L33" i="5"/>
  <c r="M33" i="5"/>
  <c r="N33" i="5"/>
  <c r="I34" i="5"/>
  <c r="J34" i="5"/>
  <c r="O19" i="5"/>
  <c r="N19" i="5"/>
  <c r="M19" i="5"/>
  <c r="L19" i="5"/>
  <c r="K19" i="5"/>
  <c r="J19" i="5"/>
  <c r="P70" i="9" l="1"/>
  <c r="P16" i="9" l="1"/>
  <c r="P19" i="9"/>
  <c r="P28" i="9"/>
  <c r="P29" i="9"/>
  <c r="P30" i="9"/>
  <c r="P32" i="9"/>
  <c r="P33" i="9"/>
  <c r="P34" i="9"/>
  <c r="P35" i="9"/>
  <c r="P37" i="9"/>
  <c r="P38" i="9"/>
  <c r="P39" i="9"/>
  <c r="P40" i="9"/>
  <c r="P41" i="9"/>
  <c r="P42" i="9"/>
  <c r="P43" i="9"/>
  <c r="P44" i="9"/>
  <c r="P45" i="9"/>
  <c r="P46" i="9"/>
  <c r="P47" i="9"/>
  <c r="P48" i="9"/>
  <c r="P49" i="9"/>
  <c r="P50" i="9"/>
  <c r="P52" i="9"/>
  <c r="P53" i="9"/>
  <c r="P54" i="9"/>
  <c r="P55" i="9"/>
  <c r="P56" i="9"/>
  <c r="P58" i="9"/>
  <c r="P59" i="9"/>
  <c r="P60" i="9"/>
  <c r="P61" i="9"/>
  <c r="P62" i="9"/>
  <c r="P63" i="9"/>
  <c r="P64" i="9"/>
  <c r="P65" i="9"/>
  <c r="P66" i="9"/>
  <c r="P67" i="9"/>
  <c r="P68" i="9"/>
  <c r="P71" i="9"/>
  <c r="P72" i="9"/>
  <c r="P74" i="9"/>
  <c r="P75" i="9"/>
  <c r="P76" i="9"/>
  <c r="P77" i="9"/>
  <c r="P78" i="9"/>
  <c r="P79" i="9"/>
  <c r="P15" i="9"/>
  <c r="P14" i="9"/>
  <c r="P13" i="9"/>
  <c r="P12" i="9"/>
  <c r="P11" i="9"/>
  <c r="P9" i="9"/>
  <c r="P34" i="5"/>
  <c r="P33" i="5"/>
  <c r="P32" i="5"/>
  <c r="P31" i="5"/>
  <c r="P30" i="5"/>
  <c r="P29" i="5"/>
  <c r="P28" i="5"/>
  <c r="P27" i="5"/>
  <c r="P26" i="5"/>
  <c r="P25" i="5"/>
  <c r="P24" i="5"/>
  <c r="P23" i="5"/>
  <c r="P22" i="5"/>
  <c r="P21" i="5"/>
  <c r="P20" i="5"/>
  <c r="P19" i="5"/>
  <c r="P17" i="5"/>
  <c r="P16" i="5"/>
  <c r="P15" i="5"/>
  <c r="P14" i="5"/>
  <c r="P13" i="5"/>
  <c r="P12" i="5"/>
  <c r="P11" i="5"/>
  <c r="P10" i="5"/>
  <c r="P9" i="5"/>
  <c r="E1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E30" authorId="0" shapeId="0" xr:uid="{00000000-0006-0000-0200-000001000000}">
      <text>
        <r>
          <rPr>
            <b/>
            <sz val="9"/>
            <color indexed="81"/>
            <rFont val="Tahoma"/>
            <family val="2"/>
          </rPr>
          <t>Author:</t>
        </r>
        <r>
          <rPr>
            <sz val="9"/>
            <color indexed="81"/>
            <rFont val="Tahoma"/>
            <family val="2"/>
          </rPr>
          <t xml:space="preserve">
giảm 2,07ha sang rau và 1, 25ha (dự án bãi đổ thải)
</t>
        </r>
      </text>
    </comment>
    <comment ref="AJ30" authorId="0" shapeId="0" xr:uid="{00000000-0006-0000-0200-000002000000}">
      <text>
        <r>
          <rPr>
            <b/>
            <sz val="9"/>
            <color indexed="81"/>
            <rFont val="Tahoma"/>
            <family val="2"/>
          </rPr>
          <t>Author:</t>
        </r>
        <r>
          <rPr>
            <sz val="9"/>
            <color indexed="81"/>
            <rFont val="Tahoma"/>
            <family val="2"/>
          </rPr>
          <t xml:space="preserve">
tăng 3 ha từ đất hoa</t>
        </r>
      </text>
    </comment>
    <comment ref="AN30" authorId="0" shapeId="0" xr:uid="{00000000-0006-0000-0200-000003000000}">
      <text>
        <r>
          <rPr>
            <b/>
            <sz val="9"/>
            <color indexed="81"/>
            <rFont val="Tahoma"/>
            <family val="2"/>
          </rPr>
          <t>Author:</t>
        </r>
        <r>
          <rPr>
            <sz val="9"/>
            <color indexed="81"/>
            <rFont val="Tahoma"/>
            <family val="2"/>
          </rPr>
          <t xml:space="preserve">
tăng 2,6ha dt đất ao chuyển sang
</t>
        </r>
      </text>
    </comment>
    <comment ref="AJ36" authorId="0" shapeId="0" xr:uid="{00000000-0006-0000-0200-000004000000}">
      <text>
        <r>
          <rPr>
            <b/>
            <sz val="9"/>
            <color indexed="81"/>
            <rFont val="Tahoma"/>
            <family val="2"/>
          </rPr>
          <t>Author:</t>
        </r>
        <r>
          <rPr>
            <sz val="9"/>
            <color indexed="81"/>
            <rFont val="Tahoma"/>
            <family val="2"/>
          </rPr>
          <t xml:space="preserve">
tăng 5 ha từ đất hoa
</t>
        </r>
      </text>
    </comment>
    <comment ref="AJ40" authorId="0" shapeId="0" xr:uid="{00000000-0006-0000-0200-000005000000}">
      <text>
        <r>
          <rPr>
            <b/>
            <sz val="9"/>
            <color indexed="81"/>
            <rFont val="Tahoma"/>
            <family val="2"/>
          </rPr>
          <t>Author:</t>
        </r>
        <r>
          <rPr>
            <sz val="9"/>
            <color indexed="81"/>
            <rFont val="Tahoma"/>
            <family val="2"/>
          </rPr>
          <t xml:space="preserve">
tăng 4,7ha từ đất hoa
</t>
        </r>
      </text>
    </comment>
    <comment ref="AN40" authorId="0" shapeId="0" xr:uid="{00000000-0006-0000-0200-000006000000}">
      <text>
        <r>
          <rPr>
            <b/>
            <sz val="9"/>
            <color indexed="81"/>
            <rFont val="Tahoma"/>
            <family val="2"/>
          </rPr>
          <t>Author:</t>
        </r>
        <r>
          <rPr>
            <sz val="9"/>
            <color indexed="81"/>
            <rFont val="Tahoma"/>
            <family val="2"/>
          </rPr>
          <t xml:space="preserve">
trồng mới 30chè, trong đó giảm 23 ngô và 7ha đậu tương, khoai</t>
        </r>
      </text>
    </comment>
    <comment ref="AE41" authorId="0" shapeId="0" xr:uid="{00000000-0006-0000-0200-000007000000}">
      <text>
        <r>
          <rPr>
            <b/>
            <sz val="9"/>
            <color indexed="81"/>
            <rFont val="Tahoma"/>
            <family val="2"/>
          </rPr>
          <t xml:space="preserve">Author:
</t>
        </r>
      </text>
    </comment>
    <comment ref="AN59" authorId="0" shapeId="0" xr:uid="{00000000-0006-0000-0200-000008000000}">
      <text>
        <r>
          <rPr>
            <b/>
            <sz val="9"/>
            <color indexed="81"/>
            <rFont val="Tahoma"/>
            <family val="2"/>
          </rPr>
          <t>Author:</t>
        </r>
        <r>
          <rPr>
            <sz val="9"/>
            <color indexed="81"/>
            <rFont val="Tahoma"/>
            <family val="2"/>
          </rPr>
          <t xml:space="preserve">
giảm 4 ha sang ngô xuân hè
</t>
        </r>
      </text>
    </comment>
    <comment ref="AJ63" authorId="0" shapeId="0" xr:uid="{00000000-0006-0000-0200-000009000000}">
      <text>
        <r>
          <rPr>
            <b/>
            <sz val="9"/>
            <color indexed="81"/>
            <rFont val="Tahoma"/>
            <family val="2"/>
          </rPr>
          <t>Author:</t>
        </r>
        <r>
          <rPr>
            <sz val="9"/>
            <color indexed="81"/>
            <rFont val="Tahoma"/>
            <family val="2"/>
          </rPr>
          <t xml:space="preserve">
giảm 15,4ha  trong đó 4,7ha sang ngô xuân hè, 8 ha sang lúa mùa, 2,7 sang rau</t>
        </r>
      </text>
    </comment>
    <comment ref="AN69" authorId="0" shapeId="0" xr:uid="{00000000-0006-0000-0200-00000A000000}">
      <text>
        <r>
          <rPr>
            <b/>
            <sz val="9"/>
            <color indexed="81"/>
            <rFont val="Tahoma"/>
            <family val="2"/>
          </rPr>
          <t>Author:</t>
        </r>
        <r>
          <rPr>
            <sz val="9"/>
            <color indexed="81"/>
            <rFont val="Tahoma"/>
            <family val="2"/>
          </rPr>
          <t xml:space="preserve">
giảm 3 ha sang ngô xuân hè
</t>
        </r>
      </text>
    </comment>
    <comment ref="AN111" authorId="0" shapeId="0" xr:uid="{00000000-0006-0000-0200-00000B000000}">
      <text>
        <r>
          <rPr>
            <b/>
            <sz val="9"/>
            <color indexed="81"/>
            <rFont val="Tahoma"/>
            <family val="2"/>
          </rPr>
          <t>Author:</t>
        </r>
        <r>
          <rPr>
            <sz val="9"/>
            <color indexed="81"/>
            <rFont val="Tahoma"/>
            <family val="2"/>
          </rPr>
          <t xml:space="preserve">
chuyển 2,6ha sang lúa mùa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00000000-0006-0000-0300-000001000000}">
      <text>
        <r>
          <rPr>
            <sz val="11"/>
            <color rgb="FF000000"/>
            <rFont val="Calibri"/>
            <family val="2"/>
          </rPr>
          <t>GIÁ TRỊ SẢN XUẤT CÔNG NGHIỆP (THEO GIÁ SO SÁNH NĂM 2010)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2" authorId="0" shapeId="0" xr:uid="{00000000-0006-0000-0700-000001000000}">
      <text>
        <r>
          <rPr>
            <sz val="11"/>
            <color rgb="FF000000"/>
            <rFont val="Calibri"/>
            <family val="2"/>
          </rPr>
          <t xml:space="preserve"> - Cai nghiện bằng thuốc thay thế (methadone)</t>
        </r>
      </text>
    </comment>
    <comment ref="AV72" authorId="0" shapeId="0" xr:uid="{00000000-0006-0000-0700-000002000000}">
      <text>
        <r>
          <rPr>
            <sz val="11"/>
            <color rgb="FF000000"/>
            <rFont val="Calibri"/>
            <family val="2"/>
          </rPr>
          <t>WELCOME:
38</t>
        </r>
      </text>
    </comment>
    <comment ref="BE72" authorId="0" shapeId="0" xr:uid="{00000000-0006-0000-0700-000003000000}">
      <text>
        <r>
          <rPr>
            <sz val="11"/>
            <color rgb="FF000000"/>
            <rFont val="Calibri"/>
            <family val="2"/>
          </rPr>
          <t>WELCOME:
14</t>
        </r>
      </text>
    </comment>
    <comment ref="BN72" authorId="0" shapeId="0" xr:uid="{00000000-0006-0000-0700-000004000000}">
      <text>
        <r>
          <rPr>
            <sz val="11"/>
            <color rgb="FF000000"/>
            <rFont val="Calibri"/>
            <family val="2"/>
          </rPr>
          <t>WELCOME:
12</t>
        </r>
      </text>
    </comment>
    <comment ref="BW72" authorId="0" shapeId="0" xr:uid="{00000000-0006-0000-0700-000005000000}">
      <text>
        <r>
          <rPr>
            <sz val="11"/>
            <color rgb="FF000000"/>
            <rFont val="Calibri"/>
            <family val="2"/>
          </rPr>
          <t>WELCOME:
19</t>
        </r>
      </text>
    </comment>
    <comment ref="CF72" authorId="0" shapeId="0" xr:uid="{00000000-0006-0000-0700-000006000000}">
      <text>
        <r>
          <rPr>
            <sz val="11"/>
            <color rgb="FF000000"/>
            <rFont val="Calibri"/>
            <family val="2"/>
          </rPr>
          <t>WELCOME:
62</t>
        </r>
      </text>
    </comment>
    <comment ref="CO72" authorId="0" shapeId="0" xr:uid="{00000000-0006-0000-0700-000007000000}">
      <text>
        <r>
          <rPr>
            <sz val="11"/>
            <color rgb="FF000000"/>
            <rFont val="Calibri"/>
            <family val="2"/>
          </rPr>
          <t>WELCOME: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8" authorId="0" shapeId="0" xr:uid="{00000000-0006-0000-0900-000001000000}">
      <text>
        <r>
          <rPr>
            <sz val="11"/>
            <color rgb="FF000000"/>
            <rFont val="Calibri"/>
            <family val="2"/>
          </rPr>
          <t>KHÔNG CHO VÀO KẾ HoẠCH 2021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4" authorId="0" shapeId="0" xr:uid="{00000000-0006-0000-0A00-000001000000}">
      <text>
        <r>
          <rPr>
            <sz val="11"/>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Bỏ giao 2025
</t>
        </r>
      </text>
    </comment>
    <comment ref="B22" authorId="0" shapeId="0" xr:uid="{00000000-0006-0000-0A00-000002000000}">
      <text>
        <r>
          <rPr>
            <sz val="11"/>
            <color rgb="FF000000"/>
            <rFont val="Calibri"/>
            <family val="2"/>
          </rPr>
          <t>WELCOME:
CHI TIEU NGƯỢC</t>
        </r>
      </text>
    </comment>
    <comment ref="B26" authorId="0" shapeId="0" xr:uid="{00000000-0006-0000-0A00-000003000000}">
      <text>
        <r>
          <rPr>
            <sz val="11"/>
            <color rgb="FF000000"/>
            <rFont val="Calibri"/>
            <family val="2"/>
          </rPr>
          <t>Tỷ lệ phụ nữ đẻ được nhân viên y tế đã qua đào tạo đỡ</t>
        </r>
      </text>
    </comment>
    <comment ref="B30" authorId="0" shapeId="0" xr:uid="{00000000-0006-0000-0A00-000004000000}">
      <text>
        <r>
          <rPr>
            <sz val="11"/>
            <color rgb="FF000000"/>
            <rFont val="Calibri"/>
            <family val="2"/>
          </rPr>
          <t>Tỷ lệ bao phủ bảo hiểm y tế</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8" authorId="0" shapeId="0" xr:uid="{00000000-0006-0000-0B00-000001000000}">
      <text>
        <r>
          <rPr>
            <sz val="11"/>
            <color rgb="FF000000"/>
            <rFont val="Calibri"/>
            <family val="2"/>
          </rPr>
          <t xml:space="preserve">Admin:
336
bỏ ngoài công lập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6" authorId="0" shapeId="0" xr:uid="{00000000-0006-0000-0C00-000001000000}">
      <text>
        <r>
          <rPr>
            <sz val="11"/>
            <color rgb="FF000000"/>
            <rFont val="Calibri"/>
            <family val="2"/>
          </rPr>
          <t>ĐÁNH GIÁ CUỐI NĂM</t>
        </r>
      </text>
    </comment>
    <comment ref="Y30" authorId="0" shapeId="0" xr:uid="{00000000-0006-0000-0C00-000002000000}">
      <text>
        <r>
          <rPr>
            <sz val="11"/>
            <color rgb="FF000000"/>
            <rFont val="Calibri"/>
            <family val="2"/>
          </rPr>
          <t>WELCOME:
9</t>
        </r>
      </text>
    </comment>
    <comment ref="AH30" authorId="0" shapeId="0" xr:uid="{00000000-0006-0000-0C00-000003000000}">
      <text>
        <r>
          <rPr>
            <sz val="11"/>
            <color rgb="FF000000"/>
            <rFont val="Calibri"/>
            <family val="2"/>
          </rPr>
          <t>WELCOME:
40</t>
        </r>
      </text>
    </comment>
    <comment ref="AQ30" authorId="0" shapeId="0" xr:uid="{00000000-0006-0000-0C00-000004000000}">
      <text>
        <r>
          <rPr>
            <sz val="11"/>
            <color rgb="FF000000"/>
            <rFont val="Calibri"/>
            <family val="2"/>
          </rPr>
          <t>WELCOME:
15</t>
        </r>
      </text>
    </comment>
    <comment ref="AZ30" authorId="0" shapeId="0" xr:uid="{00000000-0006-0000-0C00-000005000000}">
      <text>
        <r>
          <rPr>
            <sz val="11"/>
            <color rgb="FF000000"/>
            <rFont val="Calibri"/>
            <family val="2"/>
          </rPr>
          <t>WELCOME:
3</t>
        </r>
      </text>
    </comment>
    <comment ref="BI30" authorId="0" shapeId="0" xr:uid="{00000000-0006-0000-0C00-000006000000}">
      <text>
        <r>
          <rPr>
            <sz val="11"/>
            <color rgb="FF000000"/>
            <rFont val="Calibri"/>
            <family val="2"/>
          </rPr>
          <t>WELCOME:
8</t>
        </r>
      </text>
    </comment>
    <comment ref="AH31" authorId="0" shapeId="0" xr:uid="{00000000-0006-0000-0C00-000007000000}">
      <text>
        <r>
          <rPr>
            <sz val="11"/>
            <color rgb="FF000000"/>
            <rFont val="Calibri"/>
            <family val="2"/>
          </rPr>
          <t>WELCOME:
10</t>
        </r>
      </text>
    </comment>
    <comment ref="AQ31" authorId="0" shapeId="0" xr:uid="{00000000-0006-0000-0C00-000008000000}">
      <text>
        <r>
          <rPr>
            <sz val="11"/>
            <color rgb="FF000000"/>
            <rFont val="Calibri"/>
            <family val="2"/>
          </rPr>
          <t xml:space="preserve">WELCOME:
</t>
        </r>
      </text>
    </comment>
  </commentList>
</comments>
</file>

<file path=xl/sharedStrings.xml><?xml version="1.0" encoding="utf-8"?>
<sst xmlns="http://schemas.openxmlformats.org/spreadsheetml/2006/main" count="1510" uniqueCount="701">
  <si>
    <t>Biểu số 1</t>
  </si>
  <si>
    <t>STT</t>
  </si>
  <si>
    <t>Chỉ tiêu</t>
  </si>
  <si>
    <t>Đơn
vị
tính</t>
  </si>
  <si>
    <t>Định hướng năm 2025</t>
  </si>
  <si>
    <t>So sánh (%)</t>
  </si>
  <si>
    <t xml:space="preserve">Ghi chú </t>
  </si>
  <si>
    <t>Kế hoạch giao</t>
  </si>
  <si>
    <t>TH 6 tháng</t>
  </si>
  <si>
    <t>Ước TH cả năm</t>
  </si>
  <si>
    <t>I</t>
  </si>
  <si>
    <t>CÁC CHỈ TIÊU VỀ KINH TẾ</t>
  </si>
  <si>
    <t>Thu nhập bình quân đầu người/năm</t>
  </si>
  <si>
    <t>Triệu đồng</t>
  </si>
  <si>
    <t>Tổng thu ngân sách nhà nước trên địa bàn</t>
  </si>
  <si>
    <t>Tỷ đồng</t>
  </si>
  <si>
    <t>Giá trị sản xuất bình quân trên 1 ha đất trồng trọt và nuôi trồng thủy sản</t>
  </si>
  <si>
    <t>Triệu đồng/ha/
năm</t>
  </si>
  <si>
    <t>II</t>
  </si>
  <si>
    <t>CÁC CHỈ TIÊU VỀ XÃ HỘI</t>
  </si>
  <si>
    <t xml:space="preserve">Tỷ lệ dân số được quản lý bằng hồ sơ sức khỏe điện tử </t>
  </si>
  <si>
    <t>%</t>
  </si>
  <si>
    <t>Tỷ lệ tăng dân số tự nhiên</t>
  </si>
  <si>
    <t>%o</t>
  </si>
  <si>
    <t>Tỷ lệ người dân tham gia bảo hiểm y tế</t>
  </si>
  <si>
    <t>Tỷ lệ các trường đạt chuẩn Quốc gia</t>
  </si>
  <si>
    <t>Tỷ lệ các trường đạt chuẩn quốc gia mức độ II</t>
  </si>
  <si>
    <t>Số lao động được giải quyết việc làm trong năm</t>
  </si>
  <si>
    <t>Người</t>
  </si>
  <si>
    <t>Số lao động được đào tạo nghề sơ cấp và dạy nghề thường xuyên</t>
  </si>
  <si>
    <t>Tỷ lệ lao động qua đào tạo, tập huấn</t>
  </si>
  <si>
    <t>Tỷ lệ hộ gia đình đạt tiêu chuẩn văn hóa</t>
  </si>
  <si>
    <t>Tỷ lệ bản, tổ dân phố đạt tiêu chuẩn văn hóa</t>
  </si>
  <si>
    <t>Tỷ lệ cơ quan, đơn vị, trường học đạt tiêu chuẩn văn hóa</t>
  </si>
  <si>
    <t>Tỷ lệ các tuyến phố đạt tuyến phố văn minh</t>
  </si>
  <si>
    <t>Tỷ lệ phường đạt chuẩn đô thị văn minh</t>
  </si>
  <si>
    <t>III</t>
  </si>
  <si>
    <t>CÁC CHỈ TIÊU VỀ MÔI TRƯỜNG</t>
  </si>
  <si>
    <t>Tỷ lệ dân số được sử dụng nước sinh hoạt hợp vệ sinh</t>
  </si>
  <si>
    <t>Trong đó:</t>
  </si>
  <si>
    <t>+ Tỷ lệ dân số đô thị được sử dụng nước sạch qua hệ thống cấp nước tập trung</t>
  </si>
  <si>
    <t>+ Tỷ lệ dân số nông thôn được sử dụng nước sạch qua hệ thống cấp nước tập trung</t>
  </si>
  <si>
    <t>Tỷ lệ chất thải rắn sinh hoạt đô thị được thu gom</t>
  </si>
  <si>
    <t>Tỷ lệ chất thải rắn y tế được xử lý đạt tiêu chuẩn môi trường</t>
  </si>
  <si>
    <t>Biểu số 2</t>
  </si>
  <si>
    <t>TT</t>
  </si>
  <si>
    <t>Đơn
 vị 
tính</t>
  </si>
  <si>
    <t>Ghi chú</t>
  </si>
  <si>
    <t>Chia ra các xã, phường</t>
  </si>
  <si>
    <t>Đoàn Kết</t>
  </si>
  <si>
    <t>Tân Phong</t>
  </si>
  <si>
    <t>Đông Phong</t>
  </si>
  <si>
    <t>Quyết Thắng</t>
  </si>
  <si>
    <t>Quyết Tiến</t>
  </si>
  <si>
    <t>San Thàng</t>
  </si>
  <si>
    <t>Sùng Phài</t>
  </si>
  <si>
    <t>KH giao</t>
  </si>
  <si>
    <t>Ước cả năm</t>
  </si>
  <si>
    <t>Định hướng 2025</t>
  </si>
  <si>
    <t>A</t>
  </si>
  <si>
    <t>GIÁ TRỊ SẢN XUẤT (GIÁ HIỆN HÀNH)</t>
  </si>
  <si>
    <t>Tỷ
 đồng</t>
  </si>
  <si>
    <t xml:space="preserve"> - Nông nghiệp</t>
  </si>
  <si>
    <t>,,</t>
  </si>
  <si>
    <t xml:space="preserve"> Trong đó: + Trồng trọt</t>
  </si>
  <si>
    <t xml:space="preserve">                  + Chăn nuôi</t>
  </si>
  <si>
    <t xml:space="preserve">                  + Dịch vụ NN</t>
  </si>
  <si>
    <t xml:space="preserve"> - Lâm nghiệp</t>
  </si>
  <si>
    <t xml:space="preserve"> - Thủy sản</t>
  </si>
  <si>
    <t>B</t>
  </si>
  <si>
    <t>NÔNG NGHIỆP</t>
  </si>
  <si>
    <t>- Tổng diện tích đất nông nghiệp canh tác</t>
  </si>
  <si>
    <t>Ha</t>
  </si>
  <si>
    <t>- Giá trị sản xuất bình quân trên 1 ha đất trồng trọt và nôi trồng thủy sản</t>
  </si>
  <si>
    <t>Tr.đ/
ha/năm</t>
  </si>
  <si>
    <t>- Giá trị sản xuất vùng chuyên canh tập trung</t>
  </si>
  <si>
    <t>- Tổng diện tích gieo trồng</t>
  </si>
  <si>
    <t>- Tổng diện tích sản xuất tăng vụ</t>
  </si>
  <si>
    <t>Sản lượng lương thực</t>
  </si>
  <si>
    <t>- Tổng SLLT có hạt</t>
  </si>
  <si>
    <t>Tấn</t>
  </si>
  <si>
    <t xml:space="preserve">Trong đó: - Thóc </t>
  </si>
  <si>
    <t>Cơ cấu thóc ruộng trong TSLLT</t>
  </si>
  <si>
    <t>Diện tích cây hàng năm</t>
  </si>
  <si>
    <t>a</t>
  </si>
  <si>
    <t>Cây lương thực (Có hạt)</t>
  </si>
  <si>
    <t xml:space="preserve"> </t>
  </si>
  <si>
    <t>Diện tích</t>
  </si>
  <si>
    <t xml:space="preserve">Sản lượng </t>
  </si>
  <si>
    <t>+</t>
  </si>
  <si>
    <t>Lúa mùa: Diện tích</t>
  </si>
  <si>
    <t>Năng suất</t>
  </si>
  <si>
    <t>Tạ/ha</t>
  </si>
  <si>
    <t>Sản Lượng</t>
  </si>
  <si>
    <t xml:space="preserve">Lúa chiêm xuân: Diện tích </t>
  </si>
  <si>
    <t>Trong đó: Diện tích lúa hàng hóa tập trung</t>
  </si>
  <si>
    <t>Cây ngô: Diện tích</t>
  </si>
  <si>
    <t>+ Vụ xuân sớm, xuân hè</t>
  </si>
  <si>
    <t>+ Vụ thu đông</t>
  </si>
  <si>
    <t>+ Vụ đông</t>
  </si>
  <si>
    <t>b</t>
  </si>
  <si>
    <t>Cây mầu</t>
  </si>
  <si>
    <t>Cây rau mầu khác</t>
  </si>
  <si>
    <t xml:space="preserve"> - Diện tích rau chính</t>
  </si>
  <si>
    <t xml:space="preserve"> - Diện tích rau tăng vụ</t>
  </si>
  <si>
    <t xml:space="preserve"> - Năng suất</t>
  </si>
  <si>
    <t xml:space="preserve"> - Sản lượng </t>
  </si>
  <si>
    <t>Cây khoai lang: Diện tích</t>
  </si>
  <si>
    <t>Trong đó diện tích tăng vụ</t>
  </si>
  <si>
    <t>c</t>
  </si>
  <si>
    <t>Cây hoa</t>
  </si>
  <si>
    <t>ha</t>
  </si>
  <si>
    <t>Cây công nghiệp</t>
  </si>
  <si>
    <t>Cây công nghiệp ngắn ngày</t>
  </si>
  <si>
    <t>-</t>
  </si>
  <si>
    <t xml:space="preserve">Cây lạc: Diện tích </t>
  </si>
  <si>
    <t>Cây Đậu tương: Diện tích</t>
  </si>
  <si>
    <t>Cây Mía: Diện tích</t>
  </si>
  <si>
    <t>Cây Dong Riềng: Diện tích</t>
  </si>
  <si>
    <t>Cây Sắn</t>
  </si>
  <si>
    <t>Cây công nghiệp lâu năm</t>
  </si>
  <si>
    <t>Cây ăn quả</t>
  </si>
  <si>
    <t>Sản lượng</t>
  </si>
  <si>
    <t>Tổng diện tích chè</t>
  </si>
  <si>
    <t>Trong đó: + Diện tích trồng mới</t>
  </si>
  <si>
    <t xml:space="preserve"> - Diện tích chè kinh doanh</t>
  </si>
  <si>
    <t xml:space="preserve"> - Diện tích chè trong giai đoạn kiến thiết cơ bản</t>
  </si>
  <si>
    <t xml:space="preserve"> Năng suất</t>
  </si>
  <si>
    <t xml:space="preserve"> Sản lượng chè búp tươi</t>
  </si>
  <si>
    <t xml:space="preserve"> Diện tích cây mắc ca</t>
  </si>
  <si>
    <t>+ Diện tích trồng thuần</t>
  </si>
  <si>
    <t>+ Diện tích trồng xen chè</t>
  </si>
  <si>
    <t>tấn</t>
  </si>
  <si>
    <t>Diện tích Cây Thảo quả</t>
  </si>
  <si>
    <t>Trong đó:  DT hiện có (đã cho thu hoạch)</t>
  </si>
  <si>
    <t xml:space="preserve"> - Sản lượng</t>
  </si>
  <si>
    <t>Chăn nuôi</t>
  </si>
  <si>
    <t>Tổng đàn gia súc</t>
  </si>
  <si>
    <t>Con</t>
  </si>
  <si>
    <t>Đàn trâu</t>
  </si>
  <si>
    <t>Đàn bò</t>
  </si>
  <si>
    <t>Đàn ngựa</t>
  </si>
  <si>
    <t xml:space="preserve">Đàn lợn </t>
  </si>
  <si>
    <t xml:space="preserve">Đàn dê </t>
  </si>
  <si>
    <t>Tổng đàn gia cầm</t>
  </si>
  <si>
    <t>Đàn gia cầm</t>
  </si>
  <si>
    <t>con</t>
  </si>
  <si>
    <t>Đàn ong</t>
  </si>
  <si>
    <t>Đàn</t>
  </si>
  <si>
    <t>Thịt hơi các loại</t>
  </si>
  <si>
    <t>Trong đó: Thịt lợn</t>
  </si>
  <si>
    <t>C</t>
  </si>
  <si>
    <t>THUỶ SẢN</t>
  </si>
  <si>
    <t>DT nuôi trồng TS</t>
  </si>
  <si>
    <t>Trong đó: + Diện tích ao</t>
  </si>
  <si>
    <t>D</t>
  </si>
  <si>
    <t>LÂM NGHIỆP</t>
  </si>
  <si>
    <t>Tỷ lệ che phủ rừng</t>
  </si>
  <si>
    <t>Diện tích đất lâm nghiệp</t>
  </si>
  <si>
    <t>Trong đó: - Tổng diện tích rừng hiện có</t>
  </si>
  <si>
    <t xml:space="preserve"> + Rừng tự nhiên</t>
  </si>
  <si>
    <t xml:space="preserve"> + Rừng trồng đã thành rừng</t>
  </si>
  <si>
    <t xml:space="preserve"> - Rừng trồng chưa thành rừng</t>
  </si>
  <si>
    <t xml:space="preserve"> - Đất không có rừng </t>
  </si>
  <si>
    <t>Rừng cảnh quan đô thị (rừng ngoài quy hoạch 3 loại rừng)</t>
  </si>
  <si>
    <t xml:space="preserve">Khoanh nuôi bảo vệ tái sinh rừng </t>
  </si>
  <si>
    <t xml:space="preserve"> + Khoán bảo vệ rừng</t>
  </si>
  <si>
    <t xml:space="preserve"> + Khoanh nuôi tái sinh rừng </t>
  </si>
  <si>
    <t>E</t>
  </si>
  <si>
    <t>PHÁT TRIỂN NÔNG THÔN</t>
  </si>
  <si>
    <t xml:space="preserve"> - Tỷ lệ dân số nông thôn được sử dụng nước hợp vệ sinh</t>
  </si>
  <si>
    <t xml:space="preserve"> - Tỷ lệ hộ dân tộc thiểu số được sử dụng nước hợp vệ sinh</t>
  </si>
  <si>
    <t xml:space="preserve"> - Thực hiện bộ tiêu chí quốc gia về NTM</t>
  </si>
  <si>
    <t>xã</t>
  </si>
  <si>
    <t xml:space="preserve"> + Số xã đạt 19 tiêu chí (lũy kế)</t>
  </si>
  <si>
    <t xml:space="preserve"> + Số xã đạt từ 15-18 tiêu chí</t>
  </si>
  <si>
    <t xml:space="preserve"> + Số xã đạt từ 10-14 tiêu chí</t>
  </si>
  <si>
    <t xml:space="preserve"> + Số xã đạt từ 5-9 tiêu chí</t>
  </si>
  <si>
    <t xml:space="preserve"> + Bình quân tiêu chí trên xã</t>
  </si>
  <si>
    <t>Tiêu chí/xã</t>
  </si>
  <si>
    <t>Biểu số 3</t>
  </si>
  <si>
    <t>Chia ra các xã phường</t>
  </si>
  <si>
    <t>Phân theo thành phần kinh tế</t>
  </si>
  <si>
    <t xml:space="preserve">  + Quốc doanh địa phương</t>
  </si>
  <si>
    <t xml:space="preserve">  + Khu vực ngoài quốc doanh</t>
  </si>
  <si>
    <t>Phân theo ngành công nghiệp</t>
  </si>
  <si>
    <t xml:space="preserve"> -</t>
  </si>
  <si>
    <t>Gạch xây các loại</t>
  </si>
  <si>
    <t>1000 v</t>
  </si>
  <si>
    <t>Đá xây dựng</t>
  </si>
  <si>
    <t>1000 m3</t>
  </si>
  <si>
    <t>Sản xuất đồ gỗ</t>
  </si>
  <si>
    <t>m3</t>
  </si>
  <si>
    <t>Gia công hàng may mặc</t>
  </si>
  <si>
    <t>1000 Bộ</t>
  </si>
  <si>
    <t>Chăn đệm địa phương</t>
  </si>
  <si>
    <t>Chiếc</t>
  </si>
  <si>
    <t>Sản xuất đồ sắt</t>
  </si>
  <si>
    <t>m2</t>
  </si>
  <si>
    <t>Sản xuất khung nhôm kính</t>
  </si>
  <si>
    <t>Sản xuất gạch Block</t>
  </si>
  <si>
    <t>Cột điện bê tông</t>
  </si>
  <si>
    <t>Cột</t>
  </si>
  <si>
    <t>Ống cống bê tông</t>
  </si>
  <si>
    <t>Cái</t>
  </si>
  <si>
    <t>Chế biến chè khô</t>
  </si>
  <si>
    <t>Sản xuất xi măng</t>
  </si>
  <si>
    <t>Sản xuất bánh, bún phở</t>
  </si>
  <si>
    <t>Sản xuất rượu địa phương</t>
  </si>
  <si>
    <t>1000 L</t>
  </si>
  <si>
    <t>Nước máy sinh hoạt</t>
  </si>
  <si>
    <t>Sản xuất tấm lợp (tôn ép xốp)</t>
  </si>
  <si>
    <t>Biểu số 4</t>
  </si>
  <si>
    <t xml:space="preserve"> Tổng mức bán lẻ HH và doanh thu dịch vụ tiêu dùng (giá hiện hành)</t>
  </si>
  <si>
    <t xml:space="preserve"> - Phân theo ngành kinh tế</t>
  </si>
  <si>
    <t xml:space="preserve"> + Thương nghiệp (giá hiện hành)</t>
  </si>
  <si>
    <t xml:space="preserve"> + Dịch vụ lưu trú, ăn uống và dịch vụ tiêu dùng</t>
  </si>
  <si>
    <t xml:space="preserve">  - Các mặt hàng chủ yếu</t>
  </si>
  <si>
    <t xml:space="preserve"> + Xăng dầu</t>
  </si>
  <si>
    <t xml:space="preserve"> Trong đó: Dầu hoả</t>
  </si>
  <si>
    <t xml:space="preserve"> + Muối I ốt</t>
  </si>
  <si>
    <t xml:space="preserve"> + Giống Nông nghiệp</t>
  </si>
  <si>
    <t xml:space="preserve"> + Thuốc chữa bệnh, vật tư y tế</t>
  </si>
  <si>
    <t xml:space="preserve"> + Giấy vở</t>
  </si>
  <si>
    <t>Khách sạn - Nhà hàng - Dịch vụ du lịch</t>
  </si>
  <si>
    <t>2.1</t>
  </si>
  <si>
    <t>Mạng lưới</t>
  </si>
  <si>
    <t xml:space="preserve"> - Số Khách sạn</t>
  </si>
  <si>
    <t>cái</t>
  </si>
  <si>
    <t>Trong đó: KS 3 sao trở lên</t>
  </si>
  <si>
    <t xml:space="preserve"> - Số phòng khách sạn</t>
  </si>
  <si>
    <t>Phòng</t>
  </si>
  <si>
    <t>Công suất sử dụng phòng</t>
  </si>
  <si>
    <t xml:space="preserve"> - Nhà hàng</t>
  </si>
  <si>
    <t>2.2</t>
  </si>
  <si>
    <t>Tổng lượt khách du lịch</t>
  </si>
  <si>
    <t>Lượt người</t>
  </si>
  <si>
    <t xml:space="preserve"> - Khách quốc tế</t>
  </si>
  <si>
    <t xml:space="preserve"> + Trong đó số khách có lưu trú</t>
  </si>
  <si>
    <t xml:space="preserve"> + Ngày lưu trú/ khách quốc tế</t>
  </si>
  <si>
    <t>Ngày</t>
  </si>
  <si>
    <t xml:space="preserve"> + Mức chi tiêu trong ngày/khách quốc tế</t>
  </si>
  <si>
    <t>Trong đó: Mức chi tiêu/ khách không lưu trú</t>
  </si>
  <si>
    <t xml:space="preserve"> - Khách nội địa</t>
  </si>
  <si>
    <t xml:space="preserve"> + Ngày lưu trú/ khách nội địa</t>
  </si>
  <si>
    <t xml:space="preserve"> + Mức chi tiêu trong ngày/khách nội địa</t>
  </si>
  <si>
    <t>2.3</t>
  </si>
  <si>
    <t xml:space="preserve"> Doanh thu từ ngành du lịch</t>
  </si>
  <si>
    <t>+ Khách quốc tế</t>
  </si>
  <si>
    <t>+ Khách nội địa</t>
  </si>
  <si>
    <t>Biểu số 5</t>
  </si>
  <si>
    <t>Đơn vị
tính</t>
  </si>
  <si>
    <t>Vận tải hàng hoá</t>
  </si>
  <si>
    <t>1.1</t>
  </si>
  <si>
    <t>K. lượng hàng hoá vận chuyển</t>
  </si>
  <si>
    <t>1000 tấn</t>
  </si>
  <si>
    <t>- Ngoài quốc doanh</t>
  </si>
  <si>
    <t>1.2</t>
  </si>
  <si>
    <t>K. lượng hàng hoá luân chuyển</t>
  </si>
  <si>
    <t>1000 
T.km</t>
  </si>
  <si>
    <t>2</t>
  </si>
  <si>
    <t>Vận tải hành khách</t>
  </si>
  <si>
    <t>K. lượng hành khách vận chuyển</t>
  </si>
  <si>
    <t>1000 hk</t>
  </si>
  <si>
    <t>K. lượng hành khách luân chuyển</t>
  </si>
  <si>
    <t>1000 
hk.km</t>
  </si>
  <si>
    <t>Biểu số 6</t>
  </si>
  <si>
    <t>1</t>
  </si>
  <si>
    <t>Tổng số hợp tác xã</t>
  </si>
  <si>
    <t>HTX</t>
  </si>
  <si>
    <t xml:space="preserve">   Trong đó: thành lập mới</t>
  </si>
  <si>
    <t>Số HTX giải thể</t>
  </si>
  <si>
    <t>Tổng số Liên hiệp hợp tác xã</t>
  </si>
  <si>
    <t>LHHTX</t>
  </si>
  <si>
    <t>Tổng số xã viên hợp tác xã</t>
  </si>
  <si>
    <t>người</t>
  </si>
  <si>
    <t xml:space="preserve">   Trong đó: Xã viên mới</t>
  </si>
  <si>
    <t>Tổng doanh thu hợp tác xã</t>
  </si>
  <si>
    <t>Triệu
 đồng</t>
  </si>
  <si>
    <t>Tổng số lãi trước thuế của hợp tác xã</t>
  </si>
  <si>
    <t>Tổng số cán bộ quản lý hợp tác xã</t>
  </si>
  <si>
    <t>Trong đó: + Số có trình độ trung cấp, cao đẳng</t>
  </si>
  <si>
    <t xml:space="preserve">    + Số có trình độ Đại học trở lên</t>
  </si>
  <si>
    <t>Tổng số lao động trong HTX</t>
  </si>
  <si>
    <t>Trong đó: tổng số lao động là xã viên HTX</t>
  </si>
  <si>
    <t xml:space="preserve"> Thu nhập bình quân một lao động của HTX</t>
  </si>
  <si>
    <t>Ghi chú: Phòng Tài chính - Kế hoạch, Chi cục thuế thành phố báo cáo số liệu biểu này!</t>
  </si>
  <si>
    <t>Biểu số 7</t>
  </si>
  <si>
    <t>Đơn vị hành chính</t>
  </si>
  <si>
    <t xml:space="preserve"> - Số đơn vị hành chính (xã, phường, thị trấn)</t>
  </si>
  <si>
    <t>Đơn vị</t>
  </si>
  <si>
    <t>Giảm nghèo</t>
  </si>
  <si>
    <t xml:space="preserve"> - Tổng số hộ dân trên địa bàn</t>
  </si>
  <si>
    <t xml:space="preserve"> Hộ</t>
  </si>
  <si>
    <t xml:space="preserve"> - Tổng số hộ nghèo toàn Thành phố</t>
  </si>
  <si>
    <t xml:space="preserve"> + Số hộ thoát nghèo trong năm</t>
  </si>
  <si>
    <t xml:space="preserve"> - Tỷ lệ hộ nghèo</t>
  </si>
  <si>
    <t xml:space="preserve"> + Số hộ nghèo là người dân tộc thiểu số</t>
  </si>
  <si>
    <t>Hộ</t>
  </si>
  <si>
    <t xml:space="preserve"> Trong đó: Tỷ lệ hộ nghèo là người dân tộc thiểu số </t>
  </si>
  <si>
    <t xml:space="preserve"> - Mức giảm tỷ lệ hộ nghèo</t>
  </si>
  <si>
    <t xml:space="preserve"> - Số hộ cận nghèo hết năm KH                                                                                                                                                                                                                       </t>
  </si>
  <si>
    <t xml:space="preserve">Hộ </t>
  </si>
  <si>
    <t xml:space="preserve"> - Tỷ lệ hộ cận nghèo hết năm KH                                                                                                                                                                                                                    </t>
  </si>
  <si>
    <t>3</t>
  </si>
  <si>
    <t xml:space="preserve">Cung cấp các dịch vụ cơ sở hạ tầng thiết yếu </t>
  </si>
  <si>
    <t>- Tổng số xã, phường</t>
  </si>
  <si>
    <t>xã, 
phường</t>
  </si>
  <si>
    <t>- Tổng số xã toàn thành phố</t>
  </si>
  <si>
    <t>- Số xã có đường ô tô đến trung tâm xã</t>
  </si>
  <si>
    <t>Trong đó: Số xã, phường có đường ô tô đi được quanh năm</t>
  </si>
  <si>
    <t>xã,
phường</t>
  </si>
  <si>
    <t>- Tỷ lệ bản có đường xe máy đi lại thuận lợi</t>
  </si>
  <si>
    <t>- Số hộ sử dụng điện (tính theo hợp đồng mua bán điện)</t>
  </si>
  <si>
    <t>hộ</t>
  </si>
  <si>
    <t>- Số xã có chợ xã, liên xã</t>
  </si>
  <si>
    <t>- Số xã có trạm y tế</t>
  </si>
  <si>
    <t>- Tỷ lệ xã có trạm y tế</t>
  </si>
  <si>
    <t>Bảo hiểm</t>
  </si>
  <si>
    <t xml:space="preserve"> - Tổng số người tham gia BHXH, BHYT trên địa bàn thành phố</t>
  </si>
  <si>
    <t>Trong đó: + Tổng số người tham gia BHXH bắt buộc</t>
  </si>
  <si>
    <t xml:space="preserve"> - Tỷ lệ số người tham gia BHXH, BHYT bắt buộc so với dân số</t>
  </si>
  <si>
    <t xml:space="preserve"> + Tổng số người tham gia bảo hiểm thất nghiệp trên địa bàn thành phố</t>
  </si>
  <si>
    <t xml:space="preserve"> Lao động</t>
  </si>
  <si>
    <t>- Tổng số người trong độ tuổi lao động</t>
  </si>
  <si>
    <t xml:space="preserve"> Tỷ lệ so với dân số</t>
  </si>
  <si>
    <t>Trong đó: + Số người trong độ tuổi có khả năng lao động</t>
  </si>
  <si>
    <t>+ Số lao động không có khả năng LĐ</t>
  </si>
  <si>
    <t>- Lực lượng lao động từ 15 tuổi trở lên</t>
  </si>
  <si>
    <t>Trong đó: + Lao động thành thị</t>
  </si>
  <si>
    <t>+ Lao động nông thôn</t>
  </si>
  <si>
    <t>- Tổng số lao động từ 15 tuổi trở lên đang làm việc trong nền kinh tế quốc dân</t>
  </si>
  <si>
    <t>- Cơ cấu lao động (năm cuối kỳ)</t>
  </si>
  <si>
    <t xml:space="preserve"> + Nông, lâm nghiệp và thuỷ sản</t>
  </si>
  <si>
    <t xml:space="preserve"> + Công nghiệp và xây dựng</t>
  </si>
  <si>
    <t xml:space="preserve"> + Dịch vụ</t>
  </si>
  <si>
    <t>- Tỷ lệ lao động phi nông nghiệp</t>
  </si>
  <si>
    <t>Đào tạo nghề</t>
  </si>
  <si>
    <t>- Số lao động được đào tạo trong năm</t>
  </si>
  <si>
    <t>+ Lao động được đào tạo nghề sơ cấp và dạy nghề thường xuyên (dưới 3 tháng)</t>
  </si>
  <si>
    <t>- Tổng số lao động đã qua đào tạo, tập huấn</t>
  </si>
  <si>
    <t>- Tỷ lệ LĐ qua đào đào tạo (lũy kế) so với tổng số lao động có khả năng LĐ</t>
  </si>
  <si>
    <t>Việc Làm</t>
  </si>
  <si>
    <t>- Giải quyết việc làm cho lao động</t>
  </si>
  <si>
    <t xml:space="preserve"> Trong đó: Lao động nữ</t>
  </si>
  <si>
    <t>- Số lao động chưa có việc làm ổn định</t>
  </si>
  <si>
    <t>- Số hộ được vay vốn tạo việc làm</t>
  </si>
  <si>
    <t xml:space="preserve"> Trong đó: + Hộ nghèo</t>
  </si>
  <si>
    <t>+ Hộ do nữ làm chủ hộ</t>
  </si>
  <si>
    <t>- Tỷ lệ thất nghiệp khu vực thành thị</t>
  </si>
  <si>
    <t>- Tỷ lệ sử dụng thời gian lao động của lực lượng lao động ở Nông thôn</t>
  </si>
  <si>
    <t>- Số lao động đi làm việc ở nước ngoài theo hợp đồng</t>
  </si>
  <si>
    <t xml:space="preserve"> Trật tự an toàn xã hội</t>
  </si>
  <si>
    <t>- Số người được cai nghiện ma túy</t>
  </si>
  <si>
    <t>Trong đó: Cai tại Trung tâm điều trị cai nghiện bắt buộc tỉnh Lai Châu</t>
  </si>
  <si>
    <t>- Cai nghiện bằng thuốc thay thế (methadone)</t>
  </si>
  <si>
    <t>Lượt
Người</t>
  </si>
  <si>
    <t>Trẻ em</t>
  </si>
  <si>
    <t xml:space="preserve"> - Số xã, phường đạt tiêu chuẩn phù hợp với trẻ em (lũy kế)</t>
  </si>
  <si>
    <t xml:space="preserve"> - Tỷ lệ xã, phường phù hợp với
 trẻ em</t>
  </si>
  <si>
    <t xml:space="preserve"> - Tỷ lệ trẻ em có hoàn cảnh đặc biệt được chăm sóc</t>
  </si>
  <si>
    <t>cháu</t>
  </si>
  <si>
    <t xml:space="preserve"> - Khám sàng lọc khuyết tật chi</t>
  </si>
  <si>
    <t xml:space="preserve"> + Phẫu thuật chi</t>
  </si>
  <si>
    <t xml:space="preserve"> + Phẫu thuật ánh mắt trẻ thơ</t>
  </si>
  <si>
    <t>Biểu số 8</t>
  </si>
  <si>
    <t>Đơn
vị tính</t>
  </si>
  <si>
    <t>Tỷ lệ chất thải rắn sinh hoạt đô thị được thu gom xử lý</t>
  </si>
  <si>
    <t>Trong đó: Tỷ lệ chất thải rắn y tế được xử lý đạt tiêu chuẩn MT</t>
  </si>
  <si>
    <t>Tổng dân số được sử dụng nước hợp vệ sinh</t>
  </si>
  <si>
    <t>Tỷ lệ dân số sử dụng nước hợp vệ sinh</t>
  </si>
  <si>
    <t>Tổng dân số được sử dụng nước sạch qua hệ thống cấp nước tập trung</t>
  </si>
  <si>
    <t>+ Tỷ lệ dân số đô thị được sử dụng nước sạch</t>
  </si>
  <si>
    <t>(36.664 người/36.848 người)</t>
  </si>
  <si>
    <t>+ Tỷ lệ dân số nông thôn được sử dụng nước sạch</t>
  </si>
  <si>
    <t>Tổng số giấy chứng nhận QSDĐ đã cấp cho hộ gia đình và tổ chức</t>
  </si>
  <si>
    <t>Trong đó: Tổng số giấy CNQSDĐ được cấp trong năm</t>
  </si>
  <si>
    <t>Giấy</t>
  </si>
  <si>
    <t xml:space="preserve"> + Hộ gia đình</t>
  </si>
  <si>
    <t>Trong đó: Cấp mới</t>
  </si>
  <si>
    <t>Tỷ lệ tổng diện tích đất đã được cấp NQSDĐ/ tổng diện tích đất cần cấp GCNQSDĐ</t>
  </si>
  <si>
    <t>Trong đó:  + Hộ gia đình</t>
  </si>
  <si>
    <t>Biểu số 9</t>
  </si>
  <si>
    <t>Tổng số hộ</t>
  </si>
  <si>
    <t xml:space="preserve">Dân số </t>
  </si>
  <si>
    <t>- Dân số trung bình</t>
  </si>
  <si>
    <t xml:space="preserve"> + Dân số thành thị</t>
  </si>
  <si>
    <t xml:space="preserve"> + Dân số nông thôn</t>
  </si>
  <si>
    <t xml:space="preserve">- Dân tộc thiểu số </t>
  </si>
  <si>
    <t xml:space="preserve">- Tỷ lệ tăng dân số </t>
  </si>
  <si>
    <t>- Số trẻ sinh ra</t>
  </si>
  <si>
    <t>Trẻ</t>
  </si>
  <si>
    <t>- Số trẻ sinh ra là con thứ 3 trở lên</t>
  </si>
  <si>
    <t>- Tỷ suất sinh thô</t>
  </si>
  <si>
    <t xml:space="preserve">- Số người chết </t>
  </si>
  <si>
    <t>- Tỷ suất chết thô</t>
  </si>
  <si>
    <t>- Tỷ lệ tăng dân số tự nhiên</t>
  </si>
  <si>
    <t>- Mức giảm tỷ lệ sinh</t>
  </si>
  <si>
    <t xml:space="preserve"> Kế hoạch hoá gia đình</t>
  </si>
  <si>
    <t xml:space="preserve">- Tỷ lệ nữ từ 15-49 tuổi so với dân số </t>
  </si>
  <si>
    <t>- Tỷ lệ các cặp vợ chồng thực hiện các biện pháp tránh thai</t>
  </si>
  <si>
    <t>- Tỷ lệ các bà mẹ sinh con thứ 3 trở lên so với tổng số bà mẹ sinh con trong năm</t>
  </si>
  <si>
    <t xml:space="preserve"> T.đó: + Số CB chuyện trách Thành phố</t>
  </si>
  <si>
    <t xml:space="preserve"> + Cán bộ chuyên trách tại  xã, phường</t>
  </si>
  <si>
    <t>Biểu số 10</t>
  </si>
  <si>
    <t>Cơ sở cung cấp dịch vụ y tế, BVSK</t>
  </si>
  <si>
    <t xml:space="preserve">Tổng số giường bệnh </t>
  </si>
  <si>
    <t>Giường</t>
  </si>
  <si>
    <t xml:space="preserve">  - Giường bệnh tuyến Thành phố </t>
  </si>
  <si>
    <t>Số giường bệnh/10.000 dân</t>
  </si>
  <si>
    <t>Số trạm y tế xã, phường, thị trấn</t>
  </si>
  <si>
    <t>Trạm</t>
  </si>
  <si>
    <t xml:space="preserve">Số trạm y tế xã có nữ hộ sinh </t>
  </si>
  <si>
    <t>trạm</t>
  </si>
  <si>
    <t>Cơ sở y tế tư nhân</t>
  </si>
  <si>
    <t>Cơ sở</t>
  </si>
  <si>
    <t>Trung tâm y tế thành phố</t>
  </si>
  <si>
    <t>Số xã, phường có trạm y tế đạt tiêu chí chuẩn quốc gia</t>
  </si>
  <si>
    <t>- Tỷ lệ số xã, phường có trạm y tế đạt tiêu chí quốc gia</t>
  </si>
  <si>
    <t>Khoa chăm sóc SKSS</t>
  </si>
  <si>
    <t>Khoa</t>
  </si>
  <si>
    <t>Tỷ suất chết TE dưới 1 tuổi/1000 trẻ đẻ sống</t>
  </si>
  <si>
    <t>Tỷ suất chết TE dưới 5 tuổi/1000 trẻ đẻ sống</t>
  </si>
  <si>
    <t>Tỷ lệ TE &lt; 1 tuổi tiêm đủ 8 loại
 Vacxin</t>
  </si>
  <si>
    <t>Tỷ lệ phụ nữ đẻ được cán bộ y tế đỡ</t>
  </si>
  <si>
    <t>Tỷ suất mắc các bệnh</t>
  </si>
  <si>
    <t>- Lao:</t>
  </si>
  <si>
    <t>1/100000</t>
  </si>
  <si>
    <t>- HIV/AIDS</t>
  </si>
  <si>
    <t>Tỷ lệ dân số tham gia bảo hiểm y tế</t>
  </si>
  <si>
    <t>Tổng số cán bộ y tế của thành phố</t>
  </si>
  <si>
    <t>Tổng số bác sỹ tuyến thành phố</t>
  </si>
  <si>
    <t>Bác sỹ</t>
  </si>
  <si>
    <t xml:space="preserve"> - Số bác sỹ/10.000 dân</t>
  </si>
  <si>
    <t>1/10000</t>
  </si>
  <si>
    <t xml:space="preserve"> - Dược sỹ  đại học</t>
  </si>
  <si>
    <t>Dược sỹ</t>
  </si>
  <si>
    <t xml:space="preserve"> - Tỷ lệ Trạm y tế xã, phường có bác sỹ (bao gồm cả bác sỹ làm việc định kỳ) </t>
  </si>
  <si>
    <t xml:space="preserve"> - Tỷ lệ Trạm y tế xã, phường, thị trấn có bác sỹ (biên chế tại trạm)</t>
  </si>
  <si>
    <t xml:space="preserve"> - Tỷ lệ Trạm y tế xã, phường, thị trấn có nữ hộ sinh hoặc y sỹ sản nhi</t>
  </si>
  <si>
    <t xml:space="preserve"> - Tỷ lệ thôn, bản có nhân viên y tế thôn bản hoạt động</t>
  </si>
  <si>
    <t>Ghi chú: Phòng Y tế thành phố và UBND các xã, phường báo cáo số liệu biểu này!</t>
  </si>
  <si>
    <t>Biểu số 11</t>
  </si>
  <si>
    <t>Stt</t>
  </si>
  <si>
    <t>Chi tiêu</t>
  </si>
  <si>
    <t xml:space="preserve"> Tổng số học sinh có mặt đầu năm học</t>
  </si>
  <si>
    <t>Cháu</t>
  </si>
  <si>
    <t xml:space="preserve"> Hệ mầm non</t>
  </si>
  <si>
    <t xml:space="preserve"> Cháu</t>
  </si>
  <si>
    <t xml:space="preserve"> H/ sinh</t>
  </si>
  <si>
    <t xml:space="preserve"> Hệ phổ thông</t>
  </si>
  <si>
    <t xml:space="preserve"> H/sinh</t>
  </si>
  <si>
    <t>Tổng số học sinh là dân tộc thiểu số</t>
  </si>
  <si>
    <t>H/sinh</t>
  </si>
  <si>
    <t xml:space="preserve">  + Mầm non</t>
  </si>
  <si>
    <t xml:space="preserve">  + Tiểu học</t>
  </si>
  <si>
    <t xml:space="preserve">  + Trung học cơ sở</t>
  </si>
  <si>
    <t>Tỷ lệ học sinh đi học đúng độ tuổi</t>
  </si>
  <si>
    <t xml:space="preserve"> + Tỷ lệ trẻ em trong độ tuổi đi học mẫu giáo được đến trường</t>
  </si>
  <si>
    <t xml:space="preserve"> + Tiểu học</t>
  </si>
  <si>
    <t>Phổ cập giáo dục</t>
  </si>
  <si>
    <t>Giữ vững và nâng cao chất lượng phổ cập giáo dục mầm non cho trẻ 5 tuổi, phổ cập giáo dục tiểu học đúng độ tuổi, phổ cập giáo dục THCS</t>
  </si>
  <si>
    <t>Xã, phường</t>
  </si>
  <si>
    <t>Phổ cập GDTH tiểu học mức độ 3</t>
  </si>
  <si>
    <t>Tổng số giáo viên</t>
  </si>
  <si>
    <t>Giáo viên đạt chuẩn</t>
  </si>
  <si>
    <t>Trong đó: Tỷ lệ giáo viên đạt chuẩn</t>
  </si>
  <si>
    <t xml:space="preserve"> - Cấp THCS</t>
  </si>
  <si>
    <t>Tổng số trường học</t>
  </si>
  <si>
    <t>Trường</t>
  </si>
  <si>
    <t>Số trường được duy trì và đạt chuẩn quốc gia (các trường MN, TH, THCS)</t>
  </si>
  <si>
    <t xml:space="preserve"> - Số trường đạt chuẩn quốc gia</t>
  </si>
  <si>
    <t>- Tỷ lệ trường đạt chuẩn quốc gia</t>
  </si>
  <si>
    <t xml:space="preserve"> + Cấp mầm non</t>
  </si>
  <si>
    <t>Số trường đạt chuẩn</t>
  </si>
  <si>
    <t xml:space="preserve"> + Cấp Tiểu học</t>
  </si>
  <si>
    <t>+ Trường trung học cơ sở (cấp 2)</t>
  </si>
  <si>
    <t xml:space="preserve"> + Trường Liên cấp TH&amp;THCS</t>
  </si>
  <si>
    <t xml:space="preserve"> - Số trường đạt chuẩn mức độ II</t>
  </si>
  <si>
    <t>Trong đó: + Công nhận mới, công nhận lại và nâng mức độ trường chuẩn Quốc gia</t>
  </si>
  <si>
    <t>Tỷ lệ trường đạt chuẩn quốc gia</t>
  </si>
  <si>
    <t xml:space="preserve">Tổng số phòng học </t>
  </si>
  <si>
    <t>Tỷ lệ kiên cố, bán kiên cố</t>
  </si>
  <si>
    <t>8.1</t>
  </si>
  <si>
    <t xml:space="preserve">   + Cấp mầm non</t>
  </si>
  <si>
    <t>8.2</t>
  </si>
  <si>
    <t xml:space="preserve">   + Cấp Tiểu học</t>
  </si>
  <si>
    <t>8.3</t>
  </si>
  <si>
    <t xml:space="preserve">   + Cấp THCS</t>
  </si>
  <si>
    <t>Tỷ lệ huy động</t>
  </si>
  <si>
    <t>Tỷ lệ huy động trẻ nhà trẻ (0-2 tuổi)</t>
  </si>
  <si>
    <t>Tỷ lệ huy động trẻ 3-5 tuổi đi học mẫu giáo</t>
  </si>
  <si>
    <t>Tỷ lệ huy động trẻ 5 tuổi ra lớp</t>
  </si>
  <si>
    <t>Tỷ lệ huy động trẻ 6 tuổi vào lớp 1</t>
  </si>
  <si>
    <t>Tỷ lệ đi học chung ở cấp tiểu học</t>
  </si>
  <si>
    <t>Tỷ lệ học sinh hoàn thành chương trình giáo dục tiểu học</t>
  </si>
  <si>
    <t>Tỷ lệ học sinh hoàn thành chương trình giáo dục tiểu học vào lớp 6</t>
  </si>
  <si>
    <t>Tỷ lệ đi học chung cấp Trung học cơ sở</t>
  </si>
  <si>
    <t>Tỷ lệ học sinh tốt nghiệp THCS</t>
  </si>
  <si>
    <t>Tỷ lệ huy động học sinh tốt nghiệp THCS vào THPT</t>
  </si>
  <si>
    <t>Biểu số 12</t>
  </si>
  <si>
    <t xml:space="preserve"> A</t>
  </si>
  <si>
    <t>VĂN HÓA - THÔNG TIN</t>
  </si>
  <si>
    <t xml:space="preserve"> Mục tiêu, chỉ tiêu hoạt động</t>
  </si>
  <si>
    <t xml:space="preserve"> Điện ảnh</t>
  </si>
  <si>
    <t xml:space="preserve"> - Tổng số buổi hoạt động Nhà nước tài trợ</t>
  </si>
  <si>
    <t xml:space="preserve"> Buổi</t>
  </si>
  <si>
    <t>+ Số buổi chiếu phục vụ chính trị</t>
  </si>
  <si>
    <t xml:space="preserve"> - Số lượt người xem chiếu bóng trong năm</t>
  </si>
  <si>
    <t>Lượt</t>
  </si>
  <si>
    <t>Nghệ thuật biểu diễn</t>
  </si>
  <si>
    <t xml:space="preserve"> - Số buổi biểu diễn</t>
  </si>
  <si>
    <t>Buổi</t>
  </si>
  <si>
    <t xml:space="preserve"> Văn hoá thông tin cơ sở </t>
  </si>
  <si>
    <t xml:space="preserve"> - Tổng số đội tuyên truyền lưu động</t>
  </si>
  <si>
    <t>Đội</t>
  </si>
  <si>
    <t xml:space="preserve"> - Số buổi hoạt động</t>
  </si>
  <si>
    <t>Trong đó: + TTLĐ tỉnh</t>
  </si>
  <si>
    <t xml:space="preserve">                + Thành phố</t>
  </si>
  <si>
    <t xml:space="preserve"> - Số bản, tổ dân phố đăng ký danh hiệu VH</t>
  </si>
  <si>
    <t>Tổ DP,
 bản</t>
  </si>
  <si>
    <t xml:space="preserve"> Trong đó: Số bản, tổ dân phố được công nhận trong năm</t>
  </si>
  <si>
    <t xml:space="preserve"> - Tỷ lệ bản, tổ dân phố được công nhận VH</t>
  </si>
  <si>
    <t xml:space="preserve"> - Số hộ đăng ký gia đình văn hoá</t>
  </si>
  <si>
    <t xml:space="preserve"> Trong đó: Số hộ được công nhận</t>
  </si>
  <si>
    <t xml:space="preserve"> - Tỷ lệ hộ gia đình được công nhận VH</t>
  </si>
  <si>
    <t xml:space="preserve"> - Số cơ quan, đơn vị, trường học đăng ký tiêu chuẩn văn hóa trong năm</t>
  </si>
  <si>
    <t>CQ, 
ĐV, TrH</t>
  </si>
  <si>
    <t xml:space="preserve"> Trong đó: Số cơ quan, đơn vị, trường học được công nhận trong năm</t>
  </si>
  <si>
    <t xml:space="preserve">CQ, 
ĐV, TrH </t>
  </si>
  <si>
    <t xml:space="preserve"> - Tỷ lệ cơ quan, đơn vị, trường học được công nhận trong năm</t>
  </si>
  <si>
    <t xml:space="preserve"> - Tổng số tuyến phố đạt tuyến phố văn minh</t>
  </si>
  <si>
    <t>Tuyến</t>
  </si>
  <si>
    <t>Trong đó: Số tuyến phố được công nhận trong năm</t>
  </si>
  <si>
    <t xml:space="preserve"> - Tỷ lệ tuyến phố đạt tuyến phố văn minh</t>
  </si>
  <si>
    <t>Phường đạt chuẩn đô thị văn minh</t>
  </si>
  <si>
    <t xml:space="preserve"> Phường</t>
  </si>
  <si>
    <t>Trong đó công nhận mới</t>
  </si>
  <si>
    <t>- Xã đạt chuẩn văn hóa nông thôn mới</t>
  </si>
  <si>
    <t>Xã</t>
  </si>
  <si>
    <t xml:space="preserve"> Thư viện</t>
  </si>
  <si>
    <t>Nhà</t>
  </si>
  <si>
    <t xml:space="preserve"> - Số sách mới </t>
  </si>
  <si>
    <t>Bản</t>
  </si>
  <si>
    <t xml:space="preserve"> - Tổng số sách có trong thư viện</t>
  </si>
  <si>
    <t xml:space="preserve"> - Tổng số lượt người đọc trong năm </t>
  </si>
  <si>
    <t>Bảo tồn, bảo tàng</t>
  </si>
  <si>
    <t xml:space="preserve"> - Số di tích đã được xếp hạng</t>
  </si>
  <si>
    <t>Di tích</t>
  </si>
  <si>
    <t>Số xã, phường có nhà văn hóa, thư viện</t>
  </si>
  <si>
    <t>Xã,
phường</t>
  </si>
  <si>
    <t xml:space="preserve"> Cơ sở vật chất cho hoạt động VHTT</t>
  </si>
  <si>
    <t>Số nhà văn hoá trên địa bàn</t>
  </si>
  <si>
    <t xml:space="preserve"> THỂ DỤC - THỂ THAO </t>
  </si>
  <si>
    <t xml:space="preserve">Số người tham gia tập luyện thường xuyên </t>
  </si>
  <si>
    <t>Số gia đình được công nhận là gia đình thể thao</t>
  </si>
  <si>
    <t xml:space="preserve"> Gia đình</t>
  </si>
  <si>
    <t>Số câu lạc bộ thể dục thể thao 
cơ sở</t>
  </si>
  <si>
    <t>CLB</t>
  </si>
  <si>
    <t>Cơ sở thi đấu TDTT đúng tiêu chuẩn</t>
  </si>
  <si>
    <t>sân</t>
  </si>
  <si>
    <t>nhà</t>
  </si>
  <si>
    <t>- Số giải tổ chức, phối hợp tổ chức</t>
  </si>
  <si>
    <t>- Tham gia thi đấu giải Tỉnh</t>
  </si>
  <si>
    <t>Biểu số 13</t>
  </si>
  <si>
    <t>Bưu chính</t>
  </si>
  <si>
    <t>- Mạng bưu cục</t>
  </si>
  <si>
    <t>+ Bưu cục cấp 1</t>
  </si>
  <si>
    <t>Bưu cục</t>
  </si>
  <si>
    <t>+ Bưu cục cấp 2</t>
  </si>
  <si>
    <t>+ Bưu cục cấp 3</t>
  </si>
  <si>
    <t>- Điểm bưu điện văn hóa xã</t>
  </si>
  <si>
    <t>Điểm</t>
  </si>
  <si>
    <t>Viễn thông</t>
  </si>
  <si>
    <t>Tổng số trạm BTS</t>
  </si>
  <si>
    <t>Tổng số thuê bao điện thoại</t>
  </si>
  <si>
    <t>Thuê bao</t>
  </si>
  <si>
    <t>Số thuê bao điện thoại/1000 dân</t>
  </si>
  <si>
    <t>Tỷ lệ xã có điện thoại đến trung tâm xã</t>
  </si>
  <si>
    <t>Tổng số thuê bao internet</t>
  </si>
  <si>
    <t>Số xã, phường có mạng internet</t>
  </si>
  <si>
    <t xml:space="preserve"> Chỉ tiêu hoạt động  </t>
  </si>
  <si>
    <t xml:space="preserve"> Tổng số giờ phát thanh  </t>
  </si>
  <si>
    <t xml:space="preserve"> Giờ/năm  </t>
  </si>
  <si>
    <t>- Số giờ phát thanh từ đài Thành phố sản xuất</t>
  </si>
  <si>
    <t>- Số giờ phát thanh bằng tiếng dân tộc</t>
  </si>
  <si>
    <t xml:space="preserve"> " </t>
  </si>
  <si>
    <t xml:space="preserve"> Tổng số giờ phát sóng FM </t>
  </si>
  <si>
    <t xml:space="preserve">  - FM đài tỉnh</t>
  </si>
  <si>
    <t>Giờ/năm</t>
  </si>
  <si>
    <t xml:space="preserve">   - FM TP và cụm dân cư</t>
  </si>
  <si>
    <t xml:space="preserve"> Tổng số giờ phát sóng truyền hình </t>
  </si>
  <si>
    <t xml:space="preserve"> - Đài truyền hình tỉnh</t>
  </si>
  <si>
    <t xml:space="preserve">  - Các trạm truyền hình huyện, TP </t>
  </si>
  <si>
    <t>Số hộ xem được Đài TH Việt Nam</t>
  </si>
  <si>
    <t>Tỷ lệ số hộ xem được Đài TH Việt Nam</t>
  </si>
  <si>
    <t xml:space="preserve"> % </t>
  </si>
  <si>
    <t>Số hộ nghe được Đài tiếng nói
 Việt Nam</t>
  </si>
  <si>
    <t>Tỷ lệ số hộ nghe được Đài tiếng nói Việt Nam</t>
  </si>
  <si>
    <t>IV</t>
  </si>
  <si>
    <t xml:space="preserve"> Cơ sở vật chất cho hoạt động 
PT-TH </t>
  </si>
  <si>
    <t xml:space="preserve"> Số trạm phát sóng FM </t>
  </si>
  <si>
    <t xml:space="preserve"> Trạm </t>
  </si>
  <si>
    <t xml:space="preserve"> - FM tỉnh</t>
  </si>
  <si>
    <t xml:space="preserve"> - FM huyện, xã  </t>
  </si>
  <si>
    <t xml:space="preserve"> Số trạm truyền thanh thành phố </t>
  </si>
  <si>
    <t xml:space="preserve"> Số đài, trạm phát lại truyền hình </t>
  </si>
  <si>
    <t>Kế hoạch năm 2025</t>
  </si>
  <si>
    <t>Ước TH cả năm 2024 / TH năm 2023</t>
  </si>
  <si>
    <t>- Số cán bộ làm công tác dân Số - gia đình và trẻ em</t>
  </si>
  <si>
    <t xml:space="preserve"> + Số cộng tác viên dân số bản, tổ dân phố</t>
  </si>
  <si>
    <t>Xã, phường quản lý</t>
  </si>
  <si>
    <t>Thành phố quản lý</t>
  </si>
  <si>
    <t>Tổ dân phố, bản quản lý</t>
  </si>
  <si>
    <t>Tỷ lệ so với dân số</t>
  </si>
  <si>
    <t>Sân vận động</t>
  </si>
  <si>
    <t>Nhà luyện tập thể thao</t>
  </si>
  <si>
    <t>Trong đó</t>
  </si>
  <si>
    <t>- Tỷ lệ số hộ được sử dụng điện lưới quốc gia</t>
  </si>
  <si>
    <t>(*)</t>
  </si>
  <si>
    <t>Tỷ lệ phụ nữ đẻ được khám thai đủ 3 lần/ 3 kỳ</t>
  </si>
  <si>
    <t>Tỷ lệ có thai được tiêm phòng đủ uốn ván đủ liều</t>
  </si>
  <si>
    <t>Từ năm 2025 các tổ dân phố bản không thực hiện việc đăng ký "Gia đình văn hóa" mà thực hiện xét  khi các hộ gia đình không vi phạm một trong các trường hợp quy định tại  khoản 4 Điều 6 Nghị định 86/2023/NĐ-CP của Chính phủ quy định về khung tiêu chuẩn và trình tự, thủ tục, hồ sơ xét tặng danh hiệu “Gia đình văn hóa”, “Thôn, tổ dân phố văn hóa”, “Phường, thị trấn tiêu biểu” .</t>
  </si>
  <si>
    <t>%o/năm</t>
  </si>
  <si>
    <t xml:space="preserve">Tỷ lệ suy dinh dưỡng của trẻ em dưới 5 tuổi (cân nặng theo tuổi) </t>
  </si>
  <si>
    <t>Tỷ lệ trẻ em dưới 5 tuổi bị suy dinh dưỡng (cân nặng theo tuổi)</t>
  </si>
  <si>
    <t>Thành phố</t>
  </si>
  <si>
    <t>Tỉnh</t>
  </si>
  <si>
    <t>Nội dung</t>
  </si>
  <si>
    <t>Chênh lệch</t>
  </si>
  <si>
    <t>Sản lượng Lúa mùa</t>
  </si>
  <si>
    <t>Cây Ngô vụ xuân sớm, xuân hè</t>
  </si>
  <si>
    <t>Cây Ngô Sản lượng xuân sớm, xuân hè</t>
  </si>
  <si>
    <t>Tổng đàn gia súc (Lợn)</t>
  </si>
  <si>
    <t>GIÁ TRỊ SẢN XUẤT CÔNG NGHIỆP (THEO GIÁ SO SÁNH 2010)</t>
  </si>
  <si>
    <t>CÁC SẢN PHẨM NÔNG NGHIỆP CHỦ YẾU</t>
  </si>
  <si>
    <t>1. Lĩnh vực NNLNTS 2025</t>
  </si>
  <si>
    <t>2. Lĩnh vực Công nghiệp 2025</t>
  </si>
  <si>
    <r>
      <t xml:space="preserve">Trong đó: </t>
    </r>
    <r>
      <rPr>
        <sz val="14"/>
        <rFont val="Times New Roman"/>
        <family val="1"/>
      </rPr>
      <t>+ Lao động nữ</t>
    </r>
  </si>
  <si>
    <r>
      <t xml:space="preserve">   </t>
    </r>
    <r>
      <rPr>
        <i/>
        <sz val="14"/>
        <rFont val="Times New Roman"/>
        <family val="1"/>
      </rPr>
      <t xml:space="preserve">Trong đó: </t>
    </r>
    <r>
      <rPr>
        <sz val="14"/>
        <rFont val="Times New Roman"/>
        <family val="1"/>
      </rPr>
      <t>Tỷ lệ thất nghiệp nữ khu vực thành thị</t>
    </r>
  </si>
  <si>
    <r>
      <t xml:space="preserve">Trong đó: </t>
    </r>
    <r>
      <rPr>
        <sz val="14"/>
        <rFont val="Times New Roman"/>
        <family val="1"/>
      </rPr>
      <t>Tỷ lệ sử dụng thời gian lao động nữ ở khu vực nông thôn</t>
    </r>
  </si>
  <si>
    <t>Năm 2025</t>
  </si>
  <si>
    <t>Thực hiện 6 tháng</t>
  </si>
  <si>
    <t>Ước thực hiện cả năm</t>
  </si>
  <si>
    <t>Định hướng năm 2026</t>
  </si>
  <si>
    <t>(Kèm théo báo cáo số: /BC-UBND ngày tháng năm 2025 của UBND thành phố Lai Châu)</t>
  </si>
  <si>
    <t>Định hướng Kế hoạch năm 2026</t>
  </si>
  <si>
    <t>6th</t>
  </si>
  <si>
    <t>Năm</t>
  </si>
  <si>
    <t>Định hướng 2026</t>
  </si>
  <si>
    <t>Kế hoạch giao 2025</t>
  </si>
  <si>
    <t>THÀNH PHỐ LAI CHÂU THÂN YÊU</t>
  </si>
  <si>
    <t>Ước TH năm</t>
  </si>
  <si>
    <t>Định hướng Kế hoạch 2026</t>
  </si>
  <si>
    <t>Mục tiêu chỉ tiêu hoạt động</t>
  </si>
  <si>
    <t>Định hướng
 Kế hoạch 2026</t>
  </si>
  <si>
    <t>Định hướng Kế hoạch nă 2026</t>
  </si>
  <si>
    <t>TH 6 tháng 2024</t>
  </si>
  <si>
    <t>TH 6 tháng  2024</t>
  </si>
  <si>
    <t>(Kèm théo báo cáo số:          /BC-UBND ngày    tháng   năm 2025 của UBND thành phố Lai Châu)</t>
  </si>
  <si>
    <t>(Kèm théo báo cáo số:                 /BC-UBND ngày          tháng          năm 2025 của UBND thành phố Lai Châu)</t>
  </si>
  <si>
    <t>(Kèm théo báo cáo số:            /BC-UBND ngày          tháng          năm 2025 của UBND thành phố Lai Châu)</t>
  </si>
  <si>
    <t>MỘT SỐ CHỈ TIÊU CHỦ YẾU KẾ HOẠCH PHÁT TRIỂN KINH TẾ - XÃ HỘI NĂM 2025</t>
  </si>
  <si>
    <t>TH 6 tháng 2025/TH 6 tháng 2024</t>
  </si>
  <si>
    <t>TH 6 tháng 2025/KH giao 2025</t>
  </si>
  <si>
    <t>Ước TH năm 2025/KH giao 2025</t>
  </si>
  <si>
    <t xml:space="preserve"> Ước TH năm 2025/KH giao 2025</t>
  </si>
  <si>
    <t>CHỈ TIÊU VỀ XÃ HỘI - LAO ĐỘNG - GIẢI QUYẾT VIỆC LÀM</t>
  </si>
  <si>
    <t>CHỈ TIÊU NGÀNH GIÁO DỤC VÀ ĐÀO TẠO</t>
  </si>
  <si>
    <t>CHỈ TIÊU VỀ PHÁT TRIỂN VĂN HÓA - THÔNG TIN - THỂ THAO</t>
  </si>
  <si>
    <t>CHỈ TIÊU VỀ THÔNG TIN - TRUYỀN THÔNG - PHÁT THANH TRUYỀN HÌNH</t>
  </si>
  <si>
    <t>CHỈ TIÊU NGÀNH Y TẾ</t>
  </si>
  <si>
    <t>CHỈ TIÊU VỀ PHÁT TRIỂN DÂN SỐ - GIA ĐÌNH &amp; TRẺ EM</t>
  </si>
  <si>
    <t>CHỈ TIÊU VỀ ĐẤT ĐAI, TÀI NGUYÊN &amp; MÔI TRƯỜNG</t>
  </si>
  <si>
    <t>CHỈ TIÊU VỀ PHÁT TRIỂN KINH TẾ TẬP THỂ - HỢP TÁC XÃ</t>
  </si>
  <si>
    <t>CHỈ TIÊU VỀ PHÁT TRIỂN DỊCH VỤ VẬN TẢI</t>
  </si>
  <si>
    <t>CHỈ TIÊU VỀ PHÁT TRIỂN THƯƠNG MẠI - DỊCH VỤ - DU LỊCH</t>
  </si>
  <si>
    <t>CHỈ TIÊU PHÁT TRIỂN SẢN XUẤT CÔNG NGHIỆP</t>
  </si>
  <si>
    <t>CHỈ TIÊU PHÁT TRIỂN VỀ SẢN XUẤT NÔNG NGHIỆP - LÂM NGHIỆP - THỦY SẢN, XÂY DỰNG NÔNG THÔN MỚI</t>
  </si>
  <si>
    <t>(Kèm théo báo cáo số:           /BC-UBND ngày     tháng      năm 2025 của UBND thành phố Lai Châu)</t>
  </si>
  <si>
    <t>Cấp mầm non (Bao gồm cả số giáo viên ngoài công lập)</t>
  </si>
  <si>
    <t>Cấp Tiểu học</t>
  </si>
  <si>
    <t>Trường mầm non</t>
  </si>
  <si>
    <t>Trường tiểu học</t>
  </si>
  <si>
    <t>Trường phổ thông cơ sở (liên cấp 1; 2)</t>
  </si>
  <si>
    <t>Trường trung học cơ sở (cấp 2)</t>
  </si>
  <si>
    <t>99,3</t>
  </si>
  <si>
    <t>99,5</t>
  </si>
  <si>
    <t>Số học sinh mẫu giáo</t>
  </si>
  <si>
    <t>Số cháu vào nhà trẻ</t>
  </si>
  <si>
    <t>Tiểu học</t>
  </si>
  <si>
    <t xml:space="preserve">Trung học cơ sở  </t>
  </si>
  <si>
    <t>(Kèm théo báo cáo số:            /BC-UBND ngày      tháng      năm 2025 của UBND thành phố Lai Châu)</t>
  </si>
  <si>
    <t>(Kèm théo báo cáo số:             /BC-UBND ngày         tháng           năm 2025 của UBND thành phố Lai Châu)</t>
  </si>
  <si>
    <t>Công nghiệp khai khoáng</t>
  </si>
  <si>
    <t>Công nghiệp chế biến, chế tạo</t>
  </si>
  <si>
    <t>Cung cấp nước, quản lý và xử lý rác thải, nước thải</t>
  </si>
  <si>
    <t>CN khác</t>
  </si>
  <si>
    <r>
      <t>(6.932 người/9.760 người)</t>
    </r>
    <r>
      <rPr>
        <sz val="14"/>
        <color theme="1"/>
        <rFont val="Times New Roman"/>
        <family val="1"/>
      </rPr>
      <t xml:space="preserve"> </t>
    </r>
  </si>
  <si>
    <r>
      <t>%</t>
    </r>
    <r>
      <rPr>
        <i/>
        <sz val="14"/>
        <color theme="1"/>
        <rFont val="Times New Roman"/>
        <family val="1"/>
      </rPr>
      <t>o</t>
    </r>
  </si>
  <si>
    <t>Điều chỉnh theo Kế hoạch số 66/KH-UBND ngày 14/5/2025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</si>
</sst>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 #,##0.00_);_(* \(#,##0.00\);_(* &quot;-&quot;??_);_(@_)"/>
    <numFmt numFmtId="165" formatCode="_(* #,##0_);_(* \(#,##0\);_(* \-??_);_(@_)"/>
    <numFmt numFmtId="166" formatCode="#,##0;[Red]#,##0"/>
    <numFmt numFmtId="167" formatCode="_-* #,##0_-;\-* #,##0_-;_-* \-_-;_-@_-"/>
    <numFmt numFmtId="168" formatCode="_-* #,##0.00_-;\-* #,##0.00_-;_-* \-??_-;_-@_-"/>
    <numFmt numFmtId="169" formatCode="_-* #,##0.00\ _₫_-;\-* #,##0.00\ _₫_-;_-* \-??\ _₫_-;_-@_-"/>
    <numFmt numFmtId="170" formatCode="_(* #,##0.00_);_(* \(#,##0.00\);_(* \-??_);_(@_)"/>
    <numFmt numFmtId="171" formatCode="_(* #,##0.0_);_(* \(#,##0.0\);_(* \-??_);_(@_)"/>
    <numFmt numFmtId="172" formatCode="0.0"/>
    <numFmt numFmtId="173" formatCode="_-* #,##0.0_-;\-* #,##0.0_-;_-* \-??_-;_-@_-"/>
    <numFmt numFmtId="174" formatCode="_-* #,##0_-;\-* #,##0_-;_-* \-??_-;_-@_-"/>
    <numFmt numFmtId="175" formatCode="_-* #,##0\ _₫_-;\-* #,##0\ _₫_-;_-* \-??\ _₫_-;_-@_-"/>
    <numFmt numFmtId="176" formatCode="_-* #,##0.0\ _₫_-;\-* #,##0.0\ _₫_-;_-* \-??\ _₫_-;_-@_-"/>
    <numFmt numFmtId="177" formatCode="_(* #,##0.000_);_(* \(#,##0.000\);_(* \-??_);_(@_)"/>
    <numFmt numFmtId="178" formatCode="_(* #,##0.000_);_(* \(#,##0.000\);_(* \-???_);_(@_)"/>
    <numFmt numFmtId="179" formatCode="_(* #,##0.0_);_(* \(#,##0.0\);_(* \-?_);_(@_)"/>
    <numFmt numFmtId="180" formatCode="_(* #,##0.0_);_(* \(#,##0.0\);_(* \-_);_(@_)"/>
    <numFmt numFmtId="181" formatCode="_-* #,##0.0_-;\-* #,##0.0_-;_-* \-_-;_-@_-"/>
    <numFmt numFmtId="182" formatCode="#,##0.0;[Red]#,##0.0"/>
    <numFmt numFmtId="183" formatCode="#,##0.0"/>
    <numFmt numFmtId="184" formatCode="_(* #,##0.0000_);_(* \(#,##0.0000\);_(* \-??_);_(@_)"/>
    <numFmt numFmtId="185" formatCode="0.000%"/>
    <numFmt numFmtId="186" formatCode="_(* #,##0_);_(* \(#,##0\);_(* &quot;-&quot;??_);_(@_)"/>
    <numFmt numFmtId="187" formatCode="_-* #,##0_-;\-* #,##0_-;_-* &quot;-&quot;??_-;_-@_-"/>
    <numFmt numFmtId="188" formatCode="_(* #,##0.0_);_(* \(#,##0.0\);_(* &quot;-&quot;??_);_(@_)"/>
    <numFmt numFmtId="189" formatCode="_(* #,##0.000_);_(* \(#,##0.000\);_(* &quot;-&quot;??_);_(@_)"/>
    <numFmt numFmtId="190" formatCode="0.000"/>
  </numFmts>
  <fonts count="39">
    <font>
      <sz val="11"/>
      <color theme="1"/>
      <name val="Arial"/>
      <family val="2"/>
      <scheme val="minor"/>
    </font>
    <font>
      <sz val="11"/>
      <color rgb="FF000000"/>
      <name val="Calibri"/>
      <family val="2"/>
    </font>
    <font>
      <sz val="11"/>
      <color theme="1"/>
      <name val="Arial"/>
      <family val="2"/>
      <scheme val="minor"/>
    </font>
    <font>
      <sz val="12"/>
      <name val=".VnTime"/>
      <family val="2"/>
    </font>
    <font>
      <i/>
      <sz val="14"/>
      <name val="Times New Roman"/>
      <family val="1"/>
      <charset val="163"/>
    </font>
    <font>
      <sz val="14"/>
      <name val="Times New Roman"/>
      <family val="1"/>
      <charset val="163"/>
    </font>
    <font>
      <sz val="11"/>
      <name val="Calibri"/>
      <family val="2"/>
      <charset val="163"/>
    </font>
    <font>
      <b/>
      <sz val="14"/>
      <name val="Times New Roman"/>
      <family val="1"/>
      <charset val="163"/>
    </font>
    <font>
      <b/>
      <sz val="14"/>
      <name val="Times New Roman"/>
      <family val="1"/>
    </font>
    <font>
      <sz val="12"/>
      <name val="Times New Roman"/>
      <family val="1"/>
      <charset val="163"/>
    </font>
    <font>
      <sz val="9"/>
      <color indexed="81"/>
      <name val="Tahoma"/>
      <family val="2"/>
    </font>
    <font>
      <b/>
      <sz val="9"/>
      <color indexed="81"/>
      <name val="Tahoma"/>
      <family val="2"/>
    </font>
    <font>
      <b/>
      <sz val="14"/>
      <name val=".VnTime"/>
      <family val="2"/>
      <charset val="163"/>
    </font>
    <font>
      <sz val="11"/>
      <color theme="1"/>
      <name val="Times New Roman"/>
      <family val="1"/>
      <scheme val="major"/>
    </font>
    <font>
      <b/>
      <sz val="11"/>
      <color theme="1"/>
      <name val="Times New Roman"/>
      <family val="1"/>
      <scheme val="major"/>
    </font>
    <font>
      <b/>
      <i/>
      <sz val="14"/>
      <name val="Times New Roman"/>
      <family val="1"/>
      <charset val="163"/>
    </font>
    <font>
      <i/>
      <sz val="14"/>
      <name val="Times New Roman"/>
      <family val="1"/>
    </font>
    <font>
      <b/>
      <sz val="11"/>
      <name val="Calibri"/>
      <family val="2"/>
      <charset val="163"/>
    </font>
    <font>
      <b/>
      <i/>
      <sz val="11"/>
      <name val="Calibri"/>
      <family val="2"/>
      <charset val="163"/>
    </font>
    <font>
      <i/>
      <u val="singleAccounting"/>
      <sz val="14"/>
      <name val="Times New Roman"/>
      <family val="1"/>
      <charset val="163"/>
    </font>
    <font>
      <sz val="14"/>
      <name val="Times New Roman"/>
      <family val="1"/>
    </font>
    <font>
      <sz val="14"/>
      <color rgb="FF002060"/>
      <name val="Times New Roman"/>
      <family val="1"/>
      <charset val="163"/>
    </font>
    <font>
      <sz val="14"/>
      <name val="Calibri"/>
      <family val="2"/>
      <charset val="163"/>
    </font>
    <font>
      <b/>
      <i/>
      <sz val="14"/>
      <name val="Calibri"/>
      <family val="2"/>
      <charset val="163"/>
    </font>
    <font>
      <i/>
      <sz val="14"/>
      <color theme="1"/>
      <name val="Times New Roman"/>
      <family val="1"/>
      <charset val="163"/>
    </font>
    <font>
      <sz val="14"/>
      <color theme="1"/>
      <name val="Times New Roman"/>
      <family val="1"/>
      <charset val="163"/>
    </font>
    <font>
      <sz val="14"/>
      <color theme="1"/>
      <name val="Calibri"/>
      <family val="2"/>
      <charset val="163"/>
    </font>
    <font>
      <b/>
      <sz val="14"/>
      <color theme="1"/>
      <name val="Times New Roman"/>
      <family val="1"/>
      <charset val="163"/>
    </font>
    <font>
      <sz val="11"/>
      <color theme="1"/>
      <name val="Calibri"/>
      <family val="2"/>
      <charset val="163"/>
    </font>
    <font>
      <b/>
      <sz val="11"/>
      <color theme="1"/>
      <name val="Calibri"/>
      <family val="2"/>
      <charset val="163"/>
    </font>
    <font>
      <b/>
      <i/>
      <sz val="14"/>
      <color theme="1"/>
      <name val="Times New Roman"/>
      <family val="1"/>
      <charset val="163"/>
    </font>
    <font>
      <sz val="11"/>
      <color theme="1"/>
      <name val="Times New Roman"/>
      <family val="1"/>
      <charset val="163"/>
    </font>
    <font>
      <b/>
      <sz val="11"/>
      <color theme="1"/>
      <name val="Times New Roman"/>
      <family val="1"/>
      <charset val="163"/>
    </font>
    <font>
      <sz val="14"/>
      <color theme="1"/>
      <name val="Times New Roman"/>
      <family val="1"/>
    </font>
    <font>
      <i/>
      <sz val="14"/>
      <color theme="1"/>
      <name val="Times New Roman"/>
      <family val="1"/>
    </font>
    <font>
      <sz val="12"/>
      <color theme="1"/>
      <name val="Times New Roman"/>
      <family val="1"/>
      <charset val="163"/>
    </font>
    <font>
      <b/>
      <sz val="14"/>
      <color theme="1"/>
      <name val="Times New Roman"/>
      <family val="1"/>
    </font>
    <font>
      <i/>
      <sz val="8"/>
      <color theme="1"/>
      <name val="Times New Roman"/>
      <family val="1"/>
      <charset val="163"/>
    </font>
    <font>
      <i/>
      <sz val="8"/>
      <name val="Times New Roman"/>
      <family val="1"/>
      <charset val="163"/>
    </font>
  </fonts>
  <fills count="12">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FFFFFF"/>
        <bgColor rgb="FFFFFFCC"/>
      </patternFill>
    </fill>
    <fill>
      <patternFill patternType="solid">
        <fgColor theme="0"/>
        <bgColor rgb="FFFFFFCC"/>
      </patternFill>
    </fill>
    <fill>
      <patternFill patternType="solid">
        <fgColor rgb="FFFFFF00"/>
        <bgColor rgb="FFFFFFCC"/>
      </patternFill>
    </fill>
    <fill>
      <patternFill patternType="solid">
        <fgColor rgb="FFFFFF00"/>
        <bgColor indexed="64"/>
      </patternFill>
    </fill>
    <fill>
      <patternFill patternType="solid">
        <fgColor rgb="FFFFFF00"/>
        <bgColor rgb="FFFFFF00"/>
      </patternFill>
    </fill>
    <fill>
      <patternFill patternType="solid">
        <fgColor rgb="FF92D050"/>
        <bgColor indexed="64"/>
      </patternFill>
    </fill>
    <fill>
      <patternFill patternType="solid">
        <fgColor theme="2"/>
        <bgColor rgb="FF000000"/>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hair">
        <color rgb="FF000000"/>
      </top>
      <bottom style="hair">
        <color rgb="FF000000"/>
      </bottom>
      <diagonal/>
    </border>
  </borders>
  <cellStyleXfs count="7">
    <xf numFmtId="0" fontId="0" fillId="0" borderId="0"/>
    <xf numFmtId="0" fontId="1" fillId="0" borderId="0"/>
    <xf numFmtId="169" fontId="1" fillId="0" borderId="0" applyBorder="0" applyAlignment="0" applyProtection="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3" fillId="0" borderId="0"/>
  </cellStyleXfs>
  <cellXfs count="752">
    <xf numFmtId="0" fontId="0" fillId="0" borderId="0" xfId="0"/>
    <xf numFmtId="0" fontId="5" fillId="0" borderId="0" xfId="1" applyFont="1" applyAlignment="1">
      <alignment horizontal="center" vertical="center"/>
    </xf>
    <xf numFmtId="0" fontId="6" fillId="0" borderId="0" xfId="1" applyFont="1"/>
    <xf numFmtId="0" fontId="5" fillId="0" borderId="0" xfId="1" applyFont="1" applyAlignment="1">
      <alignment horizontal="left" vertical="center"/>
    </xf>
    <xf numFmtId="0" fontId="7" fillId="0" borderId="1" xfId="1" applyFont="1" applyBorder="1" applyAlignment="1">
      <alignment horizontal="center" vertical="center" wrapText="1"/>
    </xf>
    <xf numFmtId="0" fontId="7" fillId="0" borderId="0" xfId="1" applyFont="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165" fontId="5" fillId="0" borderId="1" xfId="1" applyNumberFormat="1" applyFont="1" applyBorder="1" applyAlignment="1">
      <alignment vertical="center"/>
    </xf>
    <xf numFmtId="171" fontId="5" fillId="0" borderId="1" xfId="1" applyNumberFormat="1" applyFont="1" applyBorder="1" applyAlignment="1">
      <alignment vertical="center"/>
    </xf>
    <xf numFmtId="0" fontId="5" fillId="0" borderId="1" xfId="1" applyFont="1" applyBorder="1" applyAlignment="1">
      <alignment horizontal="left"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xf>
    <xf numFmtId="165" fontId="5" fillId="2" borderId="1" xfId="1" applyNumberFormat="1" applyFont="1" applyFill="1" applyBorder="1" applyAlignment="1">
      <alignment vertical="center"/>
    </xf>
    <xf numFmtId="3" fontId="5" fillId="2" borderId="1" xfId="1" applyNumberFormat="1" applyFont="1" applyFill="1" applyBorder="1" applyAlignment="1">
      <alignment vertical="center"/>
    </xf>
    <xf numFmtId="171" fontId="5" fillId="2" borderId="1" xfId="1" applyNumberFormat="1" applyFont="1" applyFill="1" applyBorder="1" applyAlignment="1">
      <alignment vertical="center"/>
    </xf>
    <xf numFmtId="0" fontId="5" fillId="2" borderId="0" xfId="1" applyFont="1" applyFill="1" applyAlignment="1">
      <alignment horizontal="center" vertical="center"/>
    </xf>
    <xf numFmtId="0" fontId="6" fillId="2" borderId="0" xfId="1" applyFont="1" applyFill="1"/>
    <xf numFmtId="3" fontId="5" fillId="0" borderId="1" xfId="1" applyNumberFormat="1" applyFont="1" applyBorder="1" applyAlignment="1">
      <alignment vertical="center"/>
    </xf>
    <xf numFmtId="0" fontId="5" fillId="0" borderId="1" xfId="1" applyFont="1" applyBorder="1" applyAlignment="1">
      <alignment horizontal="center" vertical="center" wrapText="1"/>
    </xf>
    <xf numFmtId="166" fontId="5" fillId="2" borderId="1" xfId="1" applyNumberFormat="1" applyFont="1" applyFill="1" applyBorder="1" applyAlignment="1">
      <alignment vertical="center"/>
    </xf>
    <xf numFmtId="0" fontId="5" fillId="2" borderId="1" xfId="1" applyFont="1" applyFill="1" applyBorder="1" applyAlignment="1">
      <alignment horizontal="left" vertical="center" wrapText="1"/>
    </xf>
    <xf numFmtId="182" fontId="5" fillId="2" borderId="1" xfId="1" applyNumberFormat="1" applyFont="1" applyFill="1" applyBorder="1" applyAlignment="1">
      <alignment vertical="center"/>
    </xf>
    <xf numFmtId="0" fontId="5" fillId="2" borderId="1" xfId="1" applyFont="1" applyFill="1" applyBorder="1" applyAlignment="1">
      <alignment horizontal="right" vertical="center"/>
    </xf>
    <xf numFmtId="0" fontId="5" fillId="2" borderId="0" xfId="1" applyFont="1" applyFill="1" applyAlignment="1">
      <alignment horizontal="right" vertical="center"/>
    </xf>
    <xf numFmtId="172" fontId="5" fillId="2" borderId="1" xfId="1" applyNumberFormat="1" applyFont="1" applyFill="1" applyBorder="1" applyAlignment="1">
      <alignment vertical="center"/>
    </xf>
    <xf numFmtId="183" fontId="5" fillId="0" borderId="1" xfId="1" applyNumberFormat="1" applyFont="1" applyBorder="1" applyAlignment="1">
      <alignment vertical="center"/>
    </xf>
    <xf numFmtId="0" fontId="5" fillId="0" borderId="1" xfId="1" applyFont="1" applyBorder="1" applyAlignment="1">
      <alignment vertical="center"/>
    </xf>
    <xf numFmtId="0" fontId="5" fillId="0" borderId="1" xfId="1" applyFont="1" applyBorder="1" applyAlignment="1">
      <alignment horizontal="right" vertical="center"/>
    </xf>
    <xf numFmtId="0" fontId="5" fillId="5" borderId="0" xfId="1" applyFont="1" applyFill="1" applyAlignment="1">
      <alignment horizontal="right" vertical="center"/>
    </xf>
    <xf numFmtId="0" fontId="7" fillId="5" borderId="0" xfId="1" applyFont="1" applyFill="1" applyAlignment="1">
      <alignment horizontal="right" vertical="center"/>
    </xf>
    <xf numFmtId="0" fontId="7" fillId="2" borderId="0" xfId="1" applyFont="1" applyFill="1" applyAlignment="1">
      <alignment horizontal="right" vertical="center"/>
    </xf>
    <xf numFmtId="0" fontId="7" fillId="2" borderId="1" xfId="1" applyFont="1" applyFill="1" applyBorder="1" applyAlignment="1">
      <alignment horizontal="center" vertical="center" wrapText="1"/>
    </xf>
    <xf numFmtId="165" fontId="5" fillId="2" borderId="1" xfId="1" applyNumberFormat="1" applyFont="1" applyFill="1" applyBorder="1" applyAlignment="1">
      <alignment horizontal="right" vertical="center"/>
    </xf>
    <xf numFmtId="1" fontId="5" fillId="2" borderId="1" xfId="1" applyNumberFormat="1" applyFont="1" applyFill="1" applyBorder="1" applyAlignment="1">
      <alignment horizontal="right" vertical="center"/>
    </xf>
    <xf numFmtId="0" fontId="5" fillId="5" borderId="1" xfId="1" applyFont="1" applyFill="1" applyBorder="1" applyAlignment="1">
      <alignment horizontal="right" vertical="center"/>
    </xf>
    <xf numFmtId="165" fontId="5" fillId="5" borderId="1" xfId="1" applyNumberFormat="1" applyFont="1" applyFill="1" applyBorder="1" applyAlignment="1">
      <alignment horizontal="right" vertical="center"/>
    </xf>
    <xf numFmtId="172" fontId="5" fillId="5" borderId="1" xfId="1" applyNumberFormat="1" applyFont="1" applyFill="1" applyBorder="1" applyAlignment="1">
      <alignment horizontal="right" vertical="center"/>
    </xf>
    <xf numFmtId="0" fontId="5" fillId="2" borderId="1" xfId="1" applyFont="1" applyFill="1" applyBorder="1" applyAlignment="1">
      <alignment horizontal="center" vertical="center" wrapText="1"/>
    </xf>
    <xf numFmtId="171" fontId="5" fillId="2" borderId="1" xfId="1" applyNumberFormat="1" applyFont="1" applyFill="1" applyBorder="1" applyAlignment="1">
      <alignment horizontal="right" vertical="center"/>
    </xf>
    <xf numFmtId="172" fontId="5" fillId="2" borderId="1" xfId="1" applyNumberFormat="1" applyFont="1" applyFill="1" applyBorder="1" applyAlignment="1">
      <alignment horizontal="right" vertical="center"/>
    </xf>
    <xf numFmtId="0" fontId="5" fillId="2" borderId="1" xfId="1" quotePrefix="1" applyFont="1" applyFill="1" applyBorder="1" applyAlignment="1">
      <alignment horizontal="left" vertical="center" wrapText="1"/>
    </xf>
    <xf numFmtId="171" fontId="5" fillId="5" borderId="1" xfId="1" applyNumberFormat="1" applyFont="1" applyFill="1" applyBorder="1" applyAlignment="1">
      <alignment horizontal="right" vertical="center"/>
    </xf>
    <xf numFmtId="0" fontId="5" fillId="2" borderId="0" xfId="1" applyFont="1" applyFill="1" applyAlignment="1">
      <alignment horizontal="left" vertical="center"/>
    </xf>
    <xf numFmtId="165" fontId="8" fillId="2" borderId="1" xfId="1" applyNumberFormat="1" applyFont="1" applyFill="1" applyBorder="1" applyAlignment="1">
      <alignment horizontal="center" vertical="center"/>
    </xf>
    <xf numFmtId="0" fontId="8" fillId="2" borderId="0" xfId="1" applyFont="1" applyFill="1" applyAlignment="1">
      <alignment horizontal="right" vertical="center"/>
    </xf>
    <xf numFmtId="0" fontId="7" fillId="2" borderId="1"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wrapText="1"/>
    </xf>
    <xf numFmtId="165" fontId="8" fillId="5" borderId="1" xfId="1" applyNumberFormat="1" applyFont="1" applyFill="1" applyBorder="1" applyAlignment="1">
      <alignment horizontal="right" vertical="center"/>
    </xf>
    <xf numFmtId="0" fontId="8" fillId="5" borderId="1" xfId="1" applyFont="1" applyFill="1" applyBorder="1" applyAlignment="1">
      <alignment horizontal="right" vertical="center"/>
    </xf>
    <xf numFmtId="0" fontId="8" fillId="5" borderId="0" xfId="1" applyFont="1" applyFill="1" applyAlignment="1">
      <alignment horizontal="right" vertical="center"/>
    </xf>
    <xf numFmtId="0" fontId="7" fillId="2" borderId="1" xfId="1" applyFont="1" applyFill="1" applyBorder="1" applyAlignment="1">
      <alignment horizontal="left" vertical="center" wrapText="1"/>
    </xf>
    <xf numFmtId="0" fontId="12" fillId="2" borderId="1" xfId="1" applyFont="1" applyFill="1" applyBorder="1" applyAlignment="1">
      <alignment horizontal="center" vertical="center" wrapText="1"/>
    </xf>
    <xf numFmtId="165" fontId="7" fillId="5" borderId="1" xfId="1" applyNumberFormat="1" applyFont="1" applyFill="1" applyBorder="1" applyAlignment="1">
      <alignment horizontal="right" vertical="center"/>
    </xf>
    <xf numFmtId="0" fontId="7" fillId="5" borderId="1" xfId="1" applyFont="1" applyFill="1" applyBorder="1" applyAlignment="1">
      <alignment horizontal="right" vertical="center"/>
    </xf>
    <xf numFmtId="1" fontId="8" fillId="2" borderId="1" xfId="1" applyNumberFormat="1" applyFont="1" applyFill="1" applyBorder="1" applyAlignment="1">
      <alignment horizontal="right" vertical="center"/>
    </xf>
    <xf numFmtId="165" fontId="8" fillId="5" borderId="1" xfId="1" applyNumberFormat="1" applyFont="1" applyFill="1" applyBorder="1" applyAlignment="1">
      <alignment vertical="center"/>
    </xf>
    <xf numFmtId="0" fontId="8" fillId="2" borderId="1" xfId="1" applyFont="1" applyFill="1" applyBorder="1" applyAlignment="1">
      <alignment horizontal="center" vertical="center" wrapText="1"/>
    </xf>
    <xf numFmtId="0" fontId="13" fillId="0" borderId="0" xfId="0" applyFont="1"/>
    <xf numFmtId="0" fontId="14" fillId="0" borderId="1" xfId="0" applyFont="1" applyBorder="1" applyAlignment="1">
      <alignment horizontal="center" vertical="center"/>
    </xf>
    <xf numFmtId="0" fontId="14" fillId="0" borderId="0" xfId="0" applyFont="1" applyAlignment="1">
      <alignment vertical="center"/>
    </xf>
    <xf numFmtId="0" fontId="13" fillId="0" borderId="0" xfId="0" applyFont="1" applyAlignment="1">
      <alignment vertical="center"/>
    </xf>
    <xf numFmtId="188" fontId="13" fillId="0" borderId="1" xfId="5" applyNumberFormat="1" applyFont="1" applyBorder="1" applyAlignment="1">
      <alignment vertical="center"/>
    </xf>
    <xf numFmtId="186" fontId="13" fillId="0" borderId="1" xfId="5" applyNumberFormat="1" applyFont="1" applyBorder="1" applyAlignment="1">
      <alignment vertical="center"/>
    </xf>
    <xf numFmtId="0" fontId="13" fillId="0" borderId="1" xfId="0" applyFont="1" applyBorder="1" applyAlignment="1">
      <alignment vertical="center"/>
    </xf>
    <xf numFmtId="190" fontId="13" fillId="0" borderId="1" xfId="0" applyNumberFormat="1" applyFont="1" applyBorder="1" applyAlignment="1">
      <alignment vertical="center"/>
    </xf>
    <xf numFmtId="0" fontId="13" fillId="0" borderId="1" xfId="0" applyFont="1" applyBorder="1" applyAlignment="1">
      <alignment vertical="center" wrapText="1"/>
    </xf>
    <xf numFmtId="0" fontId="5" fillId="4" borderId="0" xfId="1" applyFont="1" applyFill="1" applyAlignment="1">
      <alignment horizontal="center" vertical="center"/>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4" borderId="1" xfId="1" applyFont="1" applyFill="1" applyBorder="1" applyAlignment="1">
      <alignment horizontal="left" vertical="center"/>
    </xf>
    <xf numFmtId="0" fontId="5" fillId="4" borderId="1" xfId="1" applyFont="1" applyFill="1" applyBorder="1" applyAlignment="1">
      <alignment horizontal="right" vertical="center"/>
    </xf>
    <xf numFmtId="165" fontId="5" fillId="4" borderId="1" xfId="1" applyNumberFormat="1" applyFont="1" applyFill="1" applyBorder="1" applyAlignment="1">
      <alignment horizontal="right" vertical="center"/>
    </xf>
    <xf numFmtId="165" fontId="5" fillId="4" borderId="1" xfId="1" applyNumberFormat="1" applyFont="1" applyFill="1" applyBorder="1" applyAlignment="1">
      <alignment horizontal="center" vertical="center"/>
    </xf>
    <xf numFmtId="0" fontId="5" fillId="4" borderId="1" xfId="1" applyFont="1" applyFill="1" applyBorder="1" applyAlignment="1">
      <alignment horizontal="left" vertical="center" wrapText="1"/>
    </xf>
    <xf numFmtId="0" fontId="5" fillId="4" borderId="1" xfId="1" applyFont="1" applyFill="1" applyBorder="1" applyAlignment="1">
      <alignment horizontal="center" vertical="center" wrapText="1"/>
    </xf>
    <xf numFmtId="3" fontId="5" fillId="4" borderId="1" xfId="1" applyNumberFormat="1" applyFont="1" applyFill="1" applyBorder="1" applyAlignment="1">
      <alignment horizontal="right" vertical="center"/>
    </xf>
    <xf numFmtId="0" fontId="5" fillId="4" borderId="1" xfId="1" applyFont="1" applyFill="1" applyBorder="1" applyAlignment="1">
      <alignment vertical="center"/>
    </xf>
    <xf numFmtId="0" fontId="5" fillId="4" borderId="6" xfId="1" applyFont="1" applyFill="1" applyBorder="1" applyAlignment="1">
      <alignment horizontal="center" vertical="center"/>
    </xf>
    <xf numFmtId="0" fontId="5" fillId="4" borderId="6" xfId="1" applyFont="1" applyFill="1" applyBorder="1" applyAlignment="1">
      <alignment horizontal="left" vertical="center" wrapText="1"/>
    </xf>
    <xf numFmtId="0" fontId="5" fillId="4" borderId="0" xfId="1" applyFont="1" applyFill="1" applyAlignment="1">
      <alignment horizontal="left" vertical="center"/>
    </xf>
    <xf numFmtId="0" fontId="5" fillId="4" borderId="0" xfId="1" applyFont="1" applyFill="1"/>
    <xf numFmtId="0" fontId="5" fillId="4" borderId="1" xfId="1" applyFont="1" applyFill="1" applyBorder="1"/>
    <xf numFmtId="2" fontId="5" fillId="4" borderId="1" xfId="1" applyNumberFormat="1" applyFont="1" applyFill="1" applyBorder="1" applyAlignment="1">
      <alignment horizontal="right" vertical="center"/>
    </xf>
    <xf numFmtId="172" fontId="5" fillId="4" borderId="1" xfId="1" applyNumberFormat="1" applyFont="1" applyFill="1" applyBorder="1" applyAlignment="1">
      <alignment vertical="center"/>
    </xf>
    <xf numFmtId="172" fontId="5" fillId="4" borderId="1" xfId="1" applyNumberFormat="1" applyFont="1" applyFill="1" applyBorder="1" applyAlignment="1">
      <alignment horizontal="right" vertical="center"/>
    </xf>
    <xf numFmtId="2" fontId="5" fillId="5" borderId="1" xfId="1" applyNumberFormat="1" applyFont="1" applyFill="1" applyBorder="1" applyAlignment="1">
      <alignment horizontal="right" vertical="center"/>
    </xf>
    <xf numFmtId="0" fontId="5" fillId="4" borderId="0" xfId="1" applyFont="1" applyFill="1" applyAlignment="1">
      <alignment vertical="center"/>
    </xf>
    <xf numFmtId="165" fontId="5" fillId="5" borderId="1" xfId="1" applyNumberFormat="1" applyFont="1" applyFill="1" applyBorder="1" applyAlignment="1">
      <alignment vertical="center"/>
    </xf>
    <xf numFmtId="0" fontId="6" fillId="4" borderId="0" xfId="1" applyFont="1" applyFill="1"/>
    <xf numFmtId="171" fontId="5" fillId="4" borderId="8" xfId="1" applyNumberFormat="1" applyFont="1" applyFill="1" applyBorder="1" applyAlignment="1">
      <alignment vertical="center"/>
    </xf>
    <xf numFmtId="171" fontId="5" fillId="5" borderId="1" xfId="1" applyNumberFormat="1" applyFont="1" applyFill="1" applyBorder="1" applyAlignment="1">
      <alignment vertical="center"/>
    </xf>
    <xf numFmtId="165" fontId="5" fillId="5" borderId="8" xfId="1" applyNumberFormat="1" applyFont="1" applyFill="1" applyBorder="1" applyAlignment="1">
      <alignment vertical="center"/>
    </xf>
    <xf numFmtId="170" fontId="5" fillId="5" borderId="1" xfId="1" applyNumberFormat="1" applyFont="1" applyFill="1" applyBorder="1" applyAlignment="1">
      <alignment vertical="center"/>
    </xf>
    <xf numFmtId="171" fontId="5" fillId="5" borderId="8" xfId="1" applyNumberFormat="1" applyFont="1" applyFill="1" applyBorder="1" applyAlignment="1">
      <alignment vertical="center"/>
    </xf>
    <xf numFmtId="170" fontId="5" fillId="5" borderId="8" xfId="1" applyNumberFormat="1" applyFont="1" applyFill="1" applyBorder="1" applyAlignment="1">
      <alignment vertical="center"/>
    </xf>
    <xf numFmtId="168" fontId="5" fillId="5" borderId="1" xfId="1" applyNumberFormat="1" applyFont="1" applyFill="1" applyBorder="1" applyAlignment="1">
      <alignment vertical="center"/>
    </xf>
    <xf numFmtId="0" fontId="8" fillId="4" borderId="1" xfId="1" applyFont="1" applyFill="1" applyBorder="1" applyAlignment="1">
      <alignment horizontal="center" vertical="center"/>
    </xf>
    <xf numFmtId="0" fontId="8" fillId="4" borderId="1" xfId="1" applyFont="1" applyFill="1" applyBorder="1" applyAlignment="1">
      <alignment horizontal="left" vertical="center"/>
    </xf>
    <xf numFmtId="0" fontId="8" fillId="0" borderId="1" xfId="1" applyFont="1" applyBorder="1" applyAlignment="1">
      <alignment horizontal="center" vertical="center"/>
    </xf>
    <xf numFmtId="0" fontId="8" fillId="0" borderId="1" xfId="1" applyFont="1" applyBorder="1" applyAlignment="1">
      <alignment horizontal="left" vertical="center" wrapText="1"/>
    </xf>
    <xf numFmtId="165" fontId="8" fillId="0" borderId="1" xfId="1" applyNumberFormat="1" applyFont="1" applyBorder="1" applyAlignment="1">
      <alignment vertical="center"/>
    </xf>
    <xf numFmtId="171" fontId="8" fillId="0" borderId="1" xfId="1" applyNumberFormat="1" applyFont="1" applyBorder="1" applyAlignment="1">
      <alignment vertical="center"/>
    </xf>
    <xf numFmtId="0" fontId="8" fillId="0" borderId="0" xfId="1" applyFont="1" applyAlignment="1">
      <alignment horizontal="center" vertical="center"/>
    </xf>
    <xf numFmtId="0" fontId="17" fillId="0" borderId="0" xfId="1" applyFont="1"/>
    <xf numFmtId="0" fontId="15" fillId="2" borderId="1" xfId="1" applyFont="1" applyFill="1" applyBorder="1" applyAlignment="1">
      <alignment horizontal="center" vertical="center"/>
    </xf>
    <xf numFmtId="165" fontId="15" fillId="2" borderId="1" xfId="1" applyNumberFormat="1" applyFont="1" applyFill="1" applyBorder="1" applyAlignment="1">
      <alignment vertical="center"/>
    </xf>
    <xf numFmtId="171" fontId="15" fillId="2" borderId="1" xfId="1" applyNumberFormat="1" applyFont="1" applyFill="1" applyBorder="1" applyAlignment="1">
      <alignment vertical="center"/>
    </xf>
    <xf numFmtId="0" fontId="15" fillId="2" borderId="0" xfId="1" applyFont="1" applyFill="1" applyAlignment="1">
      <alignment horizontal="center" vertical="center"/>
    </xf>
    <xf numFmtId="0" fontId="18" fillId="2" borderId="0" xfId="1" applyFont="1" applyFill="1"/>
    <xf numFmtId="0" fontId="8" fillId="0" borderId="1" xfId="1" applyFont="1" applyBorder="1" applyAlignment="1">
      <alignment horizontal="left" vertical="center"/>
    </xf>
    <xf numFmtId="0" fontId="8" fillId="2" borderId="1" xfId="1" applyFont="1" applyFill="1" applyBorder="1" applyAlignment="1">
      <alignment horizontal="left" vertical="center"/>
    </xf>
    <xf numFmtId="165" fontId="8" fillId="2" borderId="1" xfId="1" applyNumberFormat="1" applyFont="1" applyFill="1" applyBorder="1" applyAlignment="1">
      <alignment vertical="center"/>
    </xf>
    <xf numFmtId="166" fontId="8" fillId="2" borderId="1" xfId="1" applyNumberFormat="1" applyFont="1" applyFill="1" applyBorder="1" applyAlignment="1">
      <alignment vertical="center"/>
    </xf>
    <xf numFmtId="0" fontId="8" fillId="2" borderId="0" xfId="1" applyFont="1" applyFill="1" applyAlignment="1">
      <alignment horizontal="center" vertical="center"/>
    </xf>
    <xf numFmtId="166" fontId="15" fillId="2" borderId="1" xfId="1" applyNumberFormat="1" applyFont="1" applyFill="1" applyBorder="1" applyAlignment="1">
      <alignment vertical="center"/>
    </xf>
    <xf numFmtId="0" fontId="15" fillId="2" borderId="0" xfId="1" applyFont="1" applyFill="1" applyAlignment="1">
      <alignment horizontal="right" vertical="center"/>
    </xf>
    <xf numFmtId="0" fontId="8" fillId="0" borderId="1" xfId="1" applyFont="1" applyBorder="1" applyAlignment="1">
      <alignment horizontal="center" vertical="center" wrapText="1"/>
    </xf>
    <xf numFmtId="3" fontId="8" fillId="0" borderId="1" xfId="1" applyNumberFormat="1" applyFont="1" applyBorder="1" applyAlignment="1">
      <alignment vertical="center"/>
    </xf>
    <xf numFmtId="0" fontId="8" fillId="4" borderId="1" xfId="1" applyFont="1" applyFill="1" applyBorder="1" applyAlignment="1">
      <alignment horizontal="right" vertical="center"/>
    </xf>
    <xf numFmtId="0" fontId="7" fillId="4" borderId="0" xfId="1" applyFont="1" applyFill="1" applyAlignment="1">
      <alignment horizontal="center" vertical="center"/>
    </xf>
    <xf numFmtId="0" fontId="4" fillId="4" borderId="11" xfId="1" applyFont="1" applyFill="1" applyBorder="1" applyAlignment="1">
      <alignment horizontal="center" vertical="center"/>
    </xf>
    <xf numFmtId="0" fontId="7" fillId="4" borderId="0" xfId="1" applyFont="1" applyFill="1"/>
    <xf numFmtId="0" fontId="8" fillId="4" borderId="0" xfId="1" applyFont="1" applyFill="1" applyAlignment="1">
      <alignment horizontal="center" vertical="center"/>
    </xf>
    <xf numFmtId="0" fontId="7" fillId="4" borderId="1" xfId="1" applyFont="1" applyFill="1" applyBorder="1" applyAlignment="1">
      <alignment horizontal="left" vertical="center" wrapText="1"/>
    </xf>
    <xf numFmtId="165" fontId="7" fillId="4" borderId="1" xfId="1" applyNumberFormat="1" applyFont="1" applyFill="1" applyBorder="1" applyAlignment="1">
      <alignment horizontal="center" vertical="center"/>
    </xf>
    <xf numFmtId="0" fontId="8" fillId="4" borderId="1" xfId="1" applyFont="1" applyFill="1" applyBorder="1" applyAlignment="1">
      <alignment horizontal="left" vertical="center" wrapText="1"/>
    </xf>
    <xf numFmtId="0" fontId="4" fillId="4" borderId="0" xfId="1" applyFont="1" applyFill="1" applyAlignment="1">
      <alignment horizontal="center" vertical="center" wrapText="1"/>
    </xf>
    <xf numFmtId="0" fontId="4" fillId="4" borderId="0" xfId="1" applyFont="1" applyFill="1" applyAlignment="1">
      <alignment horizontal="center" vertical="center"/>
    </xf>
    <xf numFmtId="171" fontId="5" fillId="5" borderId="0" xfId="1" applyNumberFormat="1" applyFont="1" applyFill="1" applyAlignment="1">
      <alignment horizontal="center" vertical="center"/>
    </xf>
    <xf numFmtId="171" fontId="5" fillId="3" borderId="0" xfId="1" applyNumberFormat="1" applyFont="1" applyFill="1" applyAlignment="1">
      <alignment horizontal="center" vertical="center"/>
    </xf>
    <xf numFmtId="171" fontId="5" fillId="5" borderId="0" xfId="1" applyNumberFormat="1" applyFont="1" applyFill="1"/>
    <xf numFmtId="171" fontId="5" fillId="3" borderId="0" xfId="1" applyNumberFormat="1" applyFont="1" applyFill="1"/>
    <xf numFmtId="171" fontId="4" fillId="5" borderId="0" xfId="1" applyNumberFormat="1" applyFont="1" applyFill="1"/>
    <xf numFmtId="171" fontId="7" fillId="5" borderId="0" xfId="1" applyNumberFormat="1" applyFont="1" applyFill="1"/>
    <xf numFmtId="171" fontId="19" fillId="5" borderId="0" xfId="1" applyNumberFormat="1" applyFont="1" applyFill="1" applyAlignment="1">
      <alignment vertical="center" wrapText="1"/>
    </xf>
    <xf numFmtId="165" fontId="5" fillId="5" borderId="0" xfId="1" applyNumberFormat="1" applyFont="1" applyFill="1" applyAlignment="1">
      <alignment horizontal="center" vertical="center"/>
    </xf>
    <xf numFmtId="165" fontId="7" fillId="5" borderId="1" xfId="1" applyNumberFormat="1" applyFont="1" applyFill="1" applyBorder="1" applyAlignment="1">
      <alignment horizontal="center" vertical="center"/>
    </xf>
    <xf numFmtId="171" fontId="7" fillId="5" borderId="1" xfId="1" applyNumberFormat="1" applyFont="1" applyFill="1" applyBorder="1" applyAlignment="1">
      <alignment horizontal="center" vertical="center"/>
    </xf>
    <xf numFmtId="171" fontId="7" fillId="5" borderId="1" xfId="1" applyNumberFormat="1" applyFont="1" applyFill="1" applyBorder="1" applyAlignment="1">
      <alignment horizontal="center" vertical="center" wrapText="1"/>
    </xf>
    <xf numFmtId="171" fontId="7" fillId="5" borderId="7" xfId="1" applyNumberFormat="1" applyFont="1" applyFill="1" applyBorder="1" applyAlignment="1">
      <alignment horizontal="center" vertical="center" wrapText="1"/>
    </xf>
    <xf numFmtId="171" fontId="7" fillId="3" borderId="7" xfId="1" applyNumberFormat="1" applyFont="1" applyFill="1" applyBorder="1" applyAlignment="1">
      <alignment horizontal="center" vertical="center" wrapText="1"/>
    </xf>
    <xf numFmtId="171" fontId="7" fillId="5" borderId="1" xfId="1" applyNumberFormat="1" applyFont="1" applyFill="1" applyBorder="1" applyAlignment="1">
      <alignment horizontal="right" vertical="center"/>
    </xf>
    <xf numFmtId="171" fontId="7" fillId="5" borderId="8" xfId="1" applyNumberFormat="1" applyFont="1" applyFill="1" applyBorder="1" applyAlignment="1">
      <alignment horizontal="right" vertical="center"/>
    </xf>
    <xf numFmtId="171" fontId="7" fillId="3" borderId="8" xfId="1" applyNumberFormat="1" applyFont="1" applyFill="1" applyBorder="1" applyAlignment="1">
      <alignment horizontal="right" vertical="center"/>
    </xf>
    <xf numFmtId="171" fontId="7" fillId="5" borderId="8" xfId="1" applyNumberFormat="1" applyFont="1" applyFill="1" applyBorder="1" applyAlignment="1">
      <alignment horizontal="center" vertical="center"/>
    </xf>
    <xf numFmtId="171" fontId="7" fillId="3" borderId="8" xfId="1" applyNumberFormat="1" applyFont="1" applyFill="1" applyBorder="1" applyAlignment="1">
      <alignment horizontal="center" vertical="center"/>
    </xf>
    <xf numFmtId="165" fontId="5" fillId="5" borderId="1" xfId="1" applyNumberFormat="1" applyFont="1" applyFill="1" applyBorder="1" applyAlignment="1">
      <alignment horizontal="center" vertical="center"/>
    </xf>
    <xf numFmtId="171" fontId="5" fillId="5" borderId="1" xfId="1" applyNumberFormat="1" applyFont="1" applyFill="1" applyBorder="1" applyAlignment="1">
      <alignment horizontal="left" vertical="center"/>
    </xf>
    <xf numFmtId="171" fontId="5" fillId="5" borderId="1" xfId="1" applyNumberFormat="1" applyFont="1" applyFill="1" applyBorder="1" applyAlignment="1">
      <alignment horizontal="center" vertical="center"/>
    </xf>
    <xf numFmtId="171" fontId="5" fillId="5" borderId="8" xfId="1" applyNumberFormat="1" applyFont="1" applyFill="1" applyBorder="1" applyAlignment="1">
      <alignment horizontal="right" vertical="center"/>
    </xf>
    <xf numFmtId="171" fontId="5" fillId="3" borderId="8" xfId="1" applyNumberFormat="1" applyFont="1" applyFill="1" applyBorder="1" applyAlignment="1">
      <alignment horizontal="right" vertical="center"/>
    </xf>
    <xf numFmtId="171" fontId="5" fillId="5" borderId="8" xfId="1" applyNumberFormat="1" applyFont="1" applyFill="1" applyBorder="1" applyAlignment="1">
      <alignment horizontal="center" vertical="center"/>
    </xf>
    <xf numFmtId="171" fontId="5" fillId="3" borderId="8" xfId="1" applyNumberFormat="1" applyFont="1" applyFill="1" applyBorder="1" applyAlignment="1">
      <alignment horizontal="center" vertical="center"/>
    </xf>
    <xf numFmtId="171" fontId="5" fillId="3" borderId="8" xfId="1" applyNumberFormat="1" applyFont="1" applyFill="1" applyBorder="1"/>
    <xf numFmtId="171" fontId="5" fillId="5" borderId="1" xfId="1" applyNumberFormat="1" applyFont="1" applyFill="1" applyBorder="1" applyAlignment="1">
      <alignment horizontal="left" vertical="center" wrapText="1"/>
    </xf>
    <xf numFmtId="188" fontId="5" fillId="2" borderId="1" xfId="5" applyNumberFormat="1" applyFont="1" applyFill="1" applyBorder="1" applyAlignment="1">
      <alignment horizontal="center" vertical="center"/>
    </xf>
    <xf numFmtId="171" fontId="5" fillId="5" borderId="1" xfId="1" applyNumberFormat="1" applyFont="1" applyFill="1" applyBorder="1" applyAlignment="1">
      <alignment horizontal="center" vertical="center" wrapText="1"/>
    </xf>
    <xf numFmtId="171" fontId="5" fillId="5" borderId="8" xfId="1" applyNumberFormat="1" applyFont="1" applyFill="1" applyBorder="1" applyAlignment="1">
      <alignment horizontal="center" vertical="center" wrapText="1"/>
    </xf>
    <xf numFmtId="171" fontId="5" fillId="3" borderId="8" xfId="1" applyNumberFormat="1" applyFont="1" applyFill="1" applyBorder="1" applyAlignment="1">
      <alignment horizontal="center" vertical="center" wrapText="1"/>
    </xf>
    <xf numFmtId="171" fontId="5" fillId="5" borderId="8" xfId="1" applyNumberFormat="1" applyFont="1" applyFill="1" applyBorder="1"/>
    <xf numFmtId="188" fontId="5" fillId="2" borderId="1" xfId="5" applyNumberFormat="1" applyFont="1" applyFill="1" applyBorder="1" applyAlignment="1">
      <alignment horizontal="right" vertical="center"/>
    </xf>
    <xf numFmtId="171" fontId="7" fillId="5" borderId="1" xfId="1" applyNumberFormat="1" applyFont="1" applyFill="1" applyBorder="1" applyAlignment="1">
      <alignment horizontal="left" vertical="center"/>
    </xf>
    <xf numFmtId="171" fontId="7" fillId="5" borderId="1" xfId="1" applyNumberFormat="1" applyFont="1" applyFill="1" applyBorder="1" applyAlignment="1">
      <alignment vertical="center"/>
    </xf>
    <xf numFmtId="168" fontId="7" fillId="5" borderId="1" xfId="1" applyNumberFormat="1" applyFont="1" applyFill="1" applyBorder="1" applyAlignment="1">
      <alignment vertical="center"/>
    </xf>
    <xf numFmtId="171" fontId="7" fillId="5" borderId="8" xfId="1" applyNumberFormat="1" applyFont="1" applyFill="1" applyBorder="1"/>
    <xf numFmtId="165" fontId="7" fillId="5" borderId="1" xfId="1" applyNumberFormat="1" applyFont="1" applyFill="1" applyBorder="1" applyAlignment="1">
      <alignment vertical="center"/>
    </xf>
    <xf numFmtId="165" fontId="15" fillId="5" borderId="1" xfId="1" applyNumberFormat="1" applyFont="1" applyFill="1" applyBorder="1" applyAlignment="1">
      <alignment horizontal="center" vertical="center"/>
    </xf>
    <xf numFmtId="171" fontId="15" fillId="5" borderId="1" xfId="1" applyNumberFormat="1" applyFont="1" applyFill="1" applyBorder="1" applyAlignment="1">
      <alignment horizontal="left" vertical="center"/>
    </xf>
    <xf numFmtId="171" fontId="15" fillId="5" borderId="1" xfId="1" applyNumberFormat="1" applyFont="1" applyFill="1" applyBorder="1" applyAlignment="1">
      <alignment horizontal="center" vertical="center"/>
    </xf>
    <xf numFmtId="165" fontId="15" fillId="5" borderId="1" xfId="1" applyNumberFormat="1" applyFont="1" applyFill="1" applyBorder="1" applyAlignment="1">
      <alignment horizontal="right" vertical="center"/>
    </xf>
    <xf numFmtId="171" fontId="15" fillId="5" borderId="1" xfId="1" applyNumberFormat="1" applyFont="1" applyFill="1" applyBorder="1" applyAlignment="1">
      <alignment horizontal="right" vertical="center"/>
    </xf>
    <xf numFmtId="165" fontId="15" fillId="5" borderId="1" xfId="1" applyNumberFormat="1" applyFont="1" applyFill="1" applyBorder="1" applyAlignment="1">
      <alignment vertical="center"/>
    </xf>
    <xf numFmtId="168" fontId="15" fillId="5" borderId="1" xfId="1" applyNumberFormat="1" applyFont="1" applyFill="1" applyBorder="1" applyAlignment="1">
      <alignment vertical="center"/>
    </xf>
    <xf numFmtId="168" fontId="15" fillId="5" borderId="1" xfId="1" applyNumberFormat="1" applyFont="1" applyFill="1" applyBorder="1" applyAlignment="1">
      <alignment horizontal="right" vertical="center"/>
    </xf>
    <xf numFmtId="171" fontId="15" fillId="5" borderId="0" xfId="1" applyNumberFormat="1" applyFont="1" applyFill="1"/>
    <xf numFmtId="171" fontId="5" fillId="3" borderId="8" xfId="1" applyNumberFormat="1" applyFont="1" applyFill="1" applyBorder="1" applyAlignment="1">
      <alignment vertical="center"/>
    </xf>
    <xf numFmtId="165" fontId="5" fillId="3" borderId="8" xfId="1" applyNumberFormat="1" applyFont="1" applyFill="1" applyBorder="1" applyAlignment="1">
      <alignment vertical="center"/>
    </xf>
    <xf numFmtId="170" fontId="5" fillId="5" borderId="1" xfId="1" applyNumberFormat="1" applyFont="1" applyFill="1" applyBorder="1" applyAlignment="1">
      <alignment horizontal="right" vertical="center"/>
    </xf>
    <xf numFmtId="173" fontId="5" fillId="5" borderId="1" xfId="1" applyNumberFormat="1" applyFont="1" applyFill="1" applyBorder="1" applyAlignment="1">
      <alignment horizontal="right" vertical="center"/>
    </xf>
    <xf numFmtId="173" fontId="5" fillId="5" borderId="1" xfId="1" applyNumberFormat="1" applyFont="1" applyFill="1" applyBorder="1" applyAlignment="1">
      <alignment vertical="center"/>
    </xf>
    <xf numFmtId="188" fontId="15" fillId="2" borderId="1" xfId="5" applyNumberFormat="1" applyFont="1" applyFill="1" applyBorder="1" applyAlignment="1">
      <alignment horizontal="center" vertical="center" wrapText="1"/>
    </xf>
    <xf numFmtId="188" fontId="15" fillId="2" borderId="1" xfId="5" applyNumberFormat="1" applyFont="1" applyFill="1" applyBorder="1" applyAlignment="1">
      <alignment horizontal="right" vertical="center" wrapText="1"/>
    </xf>
    <xf numFmtId="188" fontId="15" fillId="2" borderId="1" xfId="5" applyNumberFormat="1" applyFont="1" applyFill="1" applyBorder="1" applyAlignment="1">
      <alignment vertical="center" wrapText="1"/>
    </xf>
    <xf numFmtId="171" fontId="15" fillId="5" borderId="1" xfId="1" applyNumberFormat="1" applyFont="1" applyFill="1" applyBorder="1"/>
    <xf numFmtId="0" fontId="15" fillId="5" borderId="1" xfId="1" applyFont="1" applyFill="1" applyBorder="1" applyAlignment="1">
      <alignment horizontal="left" vertical="center" wrapText="1"/>
    </xf>
    <xf numFmtId="0" fontId="15" fillId="5"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188" fontId="7" fillId="2" borderId="1" xfId="5" applyNumberFormat="1" applyFont="1" applyFill="1" applyBorder="1" applyAlignment="1">
      <alignment horizontal="center" vertical="center" wrapText="1"/>
    </xf>
    <xf numFmtId="164" fontId="7" fillId="2" borderId="1" xfId="5" applyFont="1" applyFill="1" applyBorder="1" applyAlignment="1">
      <alignment horizontal="center" vertical="center" wrapText="1"/>
    </xf>
    <xf numFmtId="164" fontId="15" fillId="2" borderId="1" xfId="5" applyFont="1" applyFill="1" applyBorder="1" applyAlignment="1">
      <alignment horizontal="right" vertical="center" wrapText="1"/>
    </xf>
    <xf numFmtId="188" fontId="5" fillId="2" borderId="1" xfId="5" applyNumberFormat="1" applyFont="1" applyFill="1" applyBorder="1" applyAlignment="1">
      <alignment horizontal="right" vertical="center" wrapText="1"/>
    </xf>
    <xf numFmtId="188" fontId="5" fillId="2" borderId="1" xfId="5" applyNumberFormat="1" applyFont="1" applyFill="1" applyBorder="1" applyAlignment="1">
      <alignment horizontal="center" vertical="center" wrapText="1"/>
    </xf>
    <xf numFmtId="188" fontId="5" fillId="2" borderId="1" xfId="5" applyNumberFormat="1" applyFont="1" applyFill="1" applyBorder="1" applyAlignment="1">
      <alignment vertical="center" wrapText="1"/>
    </xf>
    <xf numFmtId="188" fontId="7" fillId="2" borderId="1" xfId="5" applyNumberFormat="1" applyFont="1" applyFill="1" applyBorder="1" applyAlignment="1">
      <alignment horizontal="right" vertical="center" wrapText="1"/>
    </xf>
    <xf numFmtId="188" fontId="7" fillId="2" borderId="1" xfId="5" applyNumberFormat="1" applyFont="1" applyFill="1" applyBorder="1" applyAlignment="1">
      <alignment horizontal="right" wrapText="1"/>
    </xf>
    <xf numFmtId="189" fontId="5" fillId="2" borderId="1" xfId="5" applyNumberFormat="1" applyFont="1" applyFill="1" applyBorder="1" applyAlignment="1">
      <alignment vertical="center" wrapText="1"/>
    </xf>
    <xf numFmtId="165" fontId="15" fillId="2" borderId="1" xfId="1" applyNumberFormat="1" applyFont="1" applyFill="1" applyBorder="1" applyAlignment="1">
      <alignment horizontal="center" vertical="center"/>
    </xf>
    <xf numFmtId="171" fontId="15" fillId="2" borderId="1" xfId="1" applyNumberFormat="1" applyFont="1" applyFill="1" applyBorder="1" applyAlignment="1">
      <alignment horizontal="left" vertical="center"/>
    </xf>
    <xf numFmtId="171" fontId="15" fillId="2" borderId="1" xfId="1" applyNumberFormat="1" applyFont="1" applyFill="1" applyBorder="1" applyAlignment="1">
      <alignment horizontal="center" vertical="center"/>
    </xf>
    <xf numFmtId="171" fontId="15" fillId="2" borderId="1" xfId="1" applyNumberFormat="1" applyFont="1" applyFill="1" applyBorder="1" applyAlignment="1">
      <alignment horizontal="right" vertical="center"/>
    </xf>
    <xf numFmtId="171" fontId="15" fillId="2" borderId="8" xfId="1" applyNumberFormat="1" applyFont="1" applyFill="1" applyBorder="1" applyAlignment="1">
      <alignment horizontal="right" vertical="center"/>
    </xf>
    <xf numFmtId="171" fontId="15" fillId="2" borderId="0" xfId="1" applyNumberFormat="1" applyFont="1" applyFill="1"/>
    <xf numFmtId="165" fontId="5" fillId="2" borderId="1" xfId="1" applyNumberFormat="1" applyFont="1" applyFill="1" applyBorder="1" applyAlignment="1">
      <alignment horizontal="center" vertical="center"/>
    </xf>
    <xf numFmtId="171" fontId="5" fillId="2" borderId="1" xfId="1" applyNumberFormat="1" applyFont="1" applyFill="1" applyBorder="1" applyAlignment="1">
      <alignment horizontal="left" vertical="center" wrapText="1"/>
    </xf>
    <xf numFmtId="171" fontId="5" fillId="2" borderId="1" xfId="1" applyNumberFormat="1" applyFont="1" applyFill="1" applyBorder="1" applyAlignment="1">
      <alignment horizontal="center" vertical="center"/>
    </xf>
    <xf numFmtId="171" fontId="5" fillId="2" borderId="8" xfId="1" applyNumberFormat="1" applyFont="1" applyFill="1" applyBorder="1" applyAlignment="1">
      <alignment horizontal="center" vertical="center"/>
    </xf>
    <xf numFmtId="171" fontId="5" fillId="2" borderId="0" xfId="1" applyNumberFormat="1" applyFont="1" applyFill="1"/>
    <xf numFmtId="186" fontId="7" fillId="2" borderId="1" xfId="5" applyNumberFormat="1" applyFont="1" applyFill="1" applyBorder="1" applyAlignment="1">
      <alignment horizontal="right" vertical="center" wrapText="1"/>
    </xf>
    <xf numFmtId="165" fontId="5" fillId="5" borderId="8" xfId="1" applyNumberFormat="1" applyFont="1" applyFill="1" applyBorder="1" applyAlignment="1">
      <alignment horizontal="center" vertical="center"/>
    </xf>
    <xf numFmtId="165" fontId="5" fillId="3" borderId="8" xfId="1" applyNumberFormat="1" applyFont="1" applyFill="1" applyBorder="1" applyAlignment="1">
      <alignment horizontal="center" vertical="center"/>
    </xf>
    <xf numFmtId="165" fontId="5" fillId="5" borderId="8" xfId="1" applyNumberFormat="1" applyFont="1" applyFill="1" applyBorder="1" applyAlignment="1">
      <alignment horizontal="right" vertical="center"/>
    </xf>
    <xf numFmtId="165" fontId="5" fillId="3" borderId="8" xfId="1" applyNumberFormat="1" applyFont="1" applyFill="1" applyBorder="1" applyAlignment="1">
      <alignment horizontal="right" vertical="center"/>
    </xf>
    <xf numFmtId="165" fontId="7" fillId="5" borderId="8" xfId="1" applyNumberFormat="1" applyFont="1" applyFill="1" applyBorder="1" applyAlignment="1">
      <alignment horizontal="right" vertical="center"/>
    </xf>
    <xf numFmtId="165" fontId="7" fillId="3" borderId="8" xfId="1" applyNumberFormat="1" applyFont="1" applyFill="1" applyBorder="1" applyAlignment="1">
      <alignment horizontal="right" vertical="center"/>
    </xf>
    <xf numFmtId="188" fontId="5" fillId="2" borderId="1" xfId="5" applyNumberFormat="1" applyFont="1" applyFill="1" applyBorder="1" applyAlignment="1">
      <alignment vertical="center"/>
    </xf>
    <xf numFmtId="171" fontId="7" fillId="2" borderId="1" xfId="1" applyNumberFormat="1" applyFont="1" applyFill="1" applyBorder="1" applyAlignment="1">
      <alignment horizontal="right" vertical="center"/>
    </xf>
    <xf numFmtId="168" fontId="7" fillId="5" borderId="8" xfId="1" applyNumberFormat="1" applyFont="1" applyFill="1" applyBorder="1" applyAlignment="1">
      <alignment vertical="center"/>
    </xf>
    <xf numFmtId="168" fontId="7" fillId="3" borderId="8" xfId="1" applyNumberFormat="1" applyFont="1" applyFill="1" applyBorder="1" applyAlignment="1">
      <alignment vertical="center"/>
    </xf>
    <xf numFmtId="168" fontId="5" fillId="5" borderId="8" xfId="1" applyNumberFormat="1" applyFont="1" applyFill="1" applyBorder="1" applyAlignment="1">
      <alignment vertical="center"/>
    </xf>
    <xf numFmtId="168" fontId="5" fillId="3" borderId="8" xfId="1" applyNumberFormat="1" applyFont="1" applyFill="1" applyBorder="1" applyAlignment="1">
      <alignment vertical="center"/>
    </xf>
    <xf numFmtId="0" fontId="6" fillId="5" borderId="0" xfId="1" applyFont="1" applyFill="1"/>
    <xf numFmtId="0" fontId="5" fillId="5" borderId="8" xfId="1" applyFont="1" applyFill="1" applyBorder="1" applyAlignment="1">
      <alignment vertical="center"/>
    </xf>
    <xf numFmtId="0" fontId="5" fillId="3" borderId="8" xfId="1" applyFont="1" applyFill="1" applyBorder="1" applyAlignment="1">
      <alignment vertical="center"/>
    </xf>
    <xf numFmtId="2" fontId="5" fillId="5" borderId="8" xfId="1" applyNumberFormat="1" applyFont="1" applyFill="1" applyBorder="1" applyAlignment="1">
      <alignment vertical="center"/>
    </xf>
    <xf numFmtId="2" fontId="5" fillId="3" borderId="8" xfId="1" applyNumberFormat="1" applyFont="1" applyFill="1" applyBorder="1" applyAlignment="1">
      <alignment vertical="center"/>
    </xf>
    <xf numFmtId="170" fontId="5" fillId="3" borderId="8" xfId="1" applyNumberFormat="1" applyFont="1" applyFill="1" applyBorder="1" applyAlignment="1">
      <alignment vertical="center"/>
    </xf>
    <xf numFmtId="168" fontId="5" fillId="5" borderId="8" xfId="1" applyNumberFormat="1" applyFont="1" applyFill="1" applyBorder="1" applyAlignment="1">
      <alignment horizontal="right" vertical="center"/>
    </xf>
    <xf numFmtId="168" fontId="5" fillId="3" borderId="8" xfId="1" applyNumberFormat="1" applyFont="1" applyFill="1" applyBorder="1" applyAlignment="1">
      <alignment horizontal="right" vertical="center"/>
    </xf>
    <xf numFmtId="0" fontId="5" fillId="5" borderId="8" xfId="1" applyFont="1" applyFill="1" applyBorder="1" applyAlignment="1">
      <alignment horizontal="right" vertical="center"/>
    </xf>
    <xf numFmtId="0" fontId="5" fillId="3" borderId="8" xfId="1" applyFont="1" applyFill="1" applyBorder="1" applyAlignment="1">
      <alignment horizontal="right" vertical="center"/>
    </xf>
    <xf numFmtId="2" fontId="5" fillId="5" borderId="8" xfId="1" applyNumberFormat="1" applyFont="1" applyFill="1" applyBorder="1" applyAlignment="1">
      <alignment horizontal="right" vertical="center"/>
    </xf>
    <xf numFmtId="2" fontId="5" fillId="3" borderId="8" xfId="1" applyNumberFormat="1" applyFont="1" applyFill="1" applyBorder="1" applyAlignment="1">
      <alignment horizontal="right" vertical="center"/>
    </xf>
    <xf numFmtId="0" fontId="5" fillId="5" borderId="8" xfId="1" applyFont="1" applyFill="1" applyBorder="1" applyAlignment="1">
      <alignment horizontal="right" vertical="center" wrapText="1"/>
    </xf>
    <xf numFmtId="0" fontId="5" fillId="3" borderId="8" xfId="1" applyFont="1" applyFill="1" applyBorder="1" applyAlignment="1">
      <alignment horizontal="right" vertical="center" wrapText="1"/>
    </xf>
    <xf numFmtId="170" fontId="5" fillId="5" borderId="8" xfId="1" applyNumberFormat="1" applyFont="1" applyFill="1" applyBorder="1" applyAlignment="1">
      <alignment horizontal="center" vertical="center" wrapText="1"/>
    </xf>
    <xf numFmtId="170" fontId="5" fillId="3" borderId="8" xfId="1" applyNumberFormat="1" applyFont="1" applyFill="1" applyBorder="1" applyAlignment="1">
      <alignment horizontal="center" vertical="center" wrapText="1"/>
    </xf>
    <xf numFmtId="170" fontId="5" fillId="5" borderId="8" xfId="1" applyNumberFormat="1" applyFont="1" applyFill="1" applyBorder="1" applyAlignment="1">
      <alignment horizontal="center" vertical="center"/>
    </xf>
    <xf numFmtId="168" fontId="5" fillId="5" borderId="8" xfId="1" applyNumberFormat="1" applyFont="1" applyFill="1" applyBorder="1" applyAlignment="1">
      <alignment horizontal="center" vertical="center"/>
    </xf>
    <xf numFmtId="170" fontId="5" fillId="3" borderId="8" xfId="1" applyNumberFormat="1" applyFont="1" applyFill="1" applyBorder="1" applyAlignment="1">
      <alignment horizontal="center" vertical="center"/>
    </xf>
    <xf numFmtId="171" fontId="5" fillId="5" borderId="9" xfId="1" applyNumberFormat="1" applyFont="1" applyFill="1" applyBorder="1" applyAlignment="1">
      <alignment horizontal="right" vertical="center"/>
    </xf>
    <xf numFmtId="171" fontId="5" fillId="3" borderId="9" xfId="1" applyNumberFormat="1" applyFont="1" applyFill="1" applyBorder="1" applyAlignment="1">
      <alignment horizontal="right" vertical="center"/>
    </xf>
    <xf numFmtId="165" fontId="5" fillId="5" borderId="0" xfId="1" applyNumberFormat="1" applyFont="1" applyFill="1"/>
    <xf numFmtId="174" fontId="7" fillId="5" borderId="1" xfId="1" applyNumberFormat="1" applyFont="1" applyFill="1" applyBorder="1" applyAlignment="1">
      <alignment vertical="center"/>
    </xf>
    <xf numFmtId="0" fontId="5" fillId="5" borderId="0" xfId="1" applyFont="1" applyFill="1" applyAlignment="1">
      <alignment horizontal="center" vertical="center"/>
    </xf>
    <xf numFmtId="171" fontId="7" fillId="4" borderId="7" xfId="1" applyNumberFormat="1" applyFont="1" applyFill="1" applyBorder="1" applyAlignment="1">
      <alignment horizontal="center" vertical="center" wrapText="1"/>
    </xf>
    <xf numFmtId="171" fontId="7" fillId="4" borderId="1" xfId="1" applyNumberFormat="1" applyFont="1" applyFill="1" applyBorder="1" applyAlignment="1">
      <alignment horizontal="center" vertical="center"/>
    </xf>
    <xf numFmtId="172" fontId="7" fillId="4" borderId="1" xfId="1" applyNumberFormat="1" applyFont="1" applyFill="1" applyBorder="1" applyAlignment="1">
      <alignment horizontal="right" vertical="center"/>
    </xf>
    <xf numFmtId="2" fontId="7" fillId="5" borderId="1" xfId="1" applyNumberFormat="1" applyFont="1" applyFill="1" applyBorder="1" applyAlignment="1">
      <alignment horizontal="right" vertical="center"/>
    </xf>
    <xf numFmtId="175" fontId="7" fillId="4" borderId="1" xfId="1" applyNumberFormat="1" applyFont="1" applyFill="1" applyBorder="1" applyAlignment="1">
      <alignment vertical="center" wrapText="1"/>
    </xf>
    <xf numFmtId="165" fontId="7" fillId="4" borderId="1" xfId="1" applyNumberFormat="1" applyFont="1" applyFill="1" applyBorder="1" applyAlignment="1">
      <alignment horizontal="right"/>
    </xf>
    <xf numFmtId="0" fontId="7" fillId="4" borderId="1" xfId="1" applyFont="1" applyFill="1" applyBorder="1"/>
    <xf numFmtId="0" fontId="7" fillId="4" borderId="1" xfId="1" applyFont="1" applyFill="1" applyBorder="1" applyAlignment="1">
      <alignment horizontal="left" vertical="center"/>
    </xf>
    <xf numFmtId="0" fontId="5" fillId="4" borderId="1" xfId="1" applyFont="1" applyFill="1" applyBorder="1" applyAlignment="1">
      <alignment horizontal="center"/>
    </xf>
    <xf numFmtId="171" fontId="5" fillId="4" borderId="1" xfId="1" applyNumberFormat="1" applyFont="1" applyFill="1" applyBorder="1" applyAlignment="1">
      <alignment horizontal="center" vertical="center"/>
    </xf>
    <xf numFmtId="175" fontId="5" fillId="4" borderId="1" xfId="1" applyNumberFormat="1" applyFont="1" applyFill="1" applyBorder="1" applyAlignment="1">
      <alignment vertical="center" wrapText="1"/>
    </xf>
    <xf numFmtId="170" fontId="5" fillId="4" borderId="1" xfId="1" applyNumberFormat="1" applyFont="1" applyFill="1" applyBorder="1" applyAlignment="1">
      <alignment horizontal="center" vertical="center"/>
    </xf>
    <xf numFmtId="170" fontId="5" fillId="5" borderId="1" xfId="1" applyNumberFormat="1" applyFont="1" applyFill="1" applyBorder="1" applyAlignment="1">
      <alignment horizontal="center" vertical="center"/>
    </xf>
    <xf numFmtId="0" fontId="7" fillId="5" borderId="1" xfId="1" applyFont="1" applyFill="1" applyBorder="1" applyAlignment="1">
      <alignment horizontal="center" vertical="center"/>
    </xf>
    <xf numFmtId="176" fontId="7" fillId="4" borderId="1" xfId="1" applyNumberFormat="1" applyFont="1" applyFill="1" applyBorder="1" applyAlignment="1">
      <alignment vertical="center" wrapText="1"/>
    </xf>
    <xf numFmtId="165"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 xfId="1" applyFont="1" applyFill="1" applyBorder="1" applyAlignment="1">
      <alignment vertical="center" wrapText="1"/>
    </xf>
    <xf numFmtId="165" fontId="4" fillId="4" borderId="1" xfId="1" applyNumberFormat="1" applyFont="1" applyFill="1" applyBorder="1" applyAlignment="1">
      <alignment vertical="center" wrapText="1"/>
    </xf>
    <xf numFmtId="177" fontId="5" fillId="4" borderId="0" xfId="1" applyNumberFormat="1" applyFont="1" applyFill="1" applyAlignment="1">
      <alignment vertical="center"/>
    </xf>
    <xf numFmtId="178" fontId="5" fillId="4" borderId="0" xfId="1" applyNumberFormat="1" applyFont="1" applyFill="1" applyAlignment="1">
      <alignment vertical="center"/>
    </xf>
    <xf numFmtId="171" fontId="7" fillId="4" borderId="1" xfId="1" applyNumberFormat="1" applyFont="1" applyFill="1" applyBorder="1" applyAlignment="1">
      <alignment horizontal="right" vertical="center"/>
    </xf>
    <xf numFmtId="171" fontId="5" fillId="4" borderId="1" xfId="1" applyNumberFormat="1" applyFont="1" applyFill="1" applyBorder="1" applyAlignment="1">
      <alignment horizontal="right" vertical="center"/>
    </xf>
    <xf numFmtId="176" fontId="5" fillId="0" borderId="0" xfId="2" applyNumberFormat="1" applyFont="1" applyAlignment="1">
      <alignment horizontal="center" vertical="center"/>
    </xf>
    <xf numFmtId="0" fontId="7" fillId="4" borderId="0" xfId="1" applyFont="1" applyFill="1" applyAlignment="1">
      <alignment vertical="center" wrapText="1"/>
    </xf>
    <xf numFmtId="0" fontId="5" fillId="4" borderId="0" xfId="1" applyFont="1" applyFill="1" applyAlignment="1">
      <alignment vertical="center" wrapText="1"/>
    </xf>
    <xf numFmtId="176" fontId="5" fillId="0" borderId="11" xfId="2" applyNumberFormat="1" applyFont="1" applyBorder="1" applyAlignment="1">
      <alignment horizontal="center" vertical="center"/>
    </xf>
    <xf numFmtId="171" fontId="7" fillId="4" borderId="1" xfId="1" applyNumberFormat="1" applyFont="1" applyFill="1" applyBorder="1" applyAlignment="1">
      <alignment horizontal="left" vertical="center"/>
    </xf>
    <xf numFmtId="176" fontId="7" fillId="0" borderId="1" xfId="2" applyNumberFormat="1" applyFont="1" applyBorder="1" applyAlignment="1">
      <alignment horizontal="center" vertical="center"/>
    </xf>
    <xf numFmtId="0" fontId="7" fillId="4" borderId="13" xfId="1" applyFont="1" applyFill="1" applyBorder="1" applyAlignment="1">
      <alignment horizontal="center" vertical="center"/>
    </xf>
    <xf numFmtId="171" fontId="5" fillId="4" borderId="1" xfId="1" applyNumberFormat="1" applyFont="1" applyFill="1" applyBorder="1" applyAlignment="1">
      <alignment horizontal="left" vertical="center" wrapText="1"/>
    </xf>
    <xf numFmtId="165" fontId="5" fillId="4" borderId="8" xfId="1" applyNumberFormat="1" applyFont="1" applyFill="1" applyBorder="1" applyAlignment="1">
      <alignment horizontal="right" vertical="center"/>
    </xf>
    <xf numFmtId="177" fontId="7" fillId="4" borderId="1" xfId="1" applyNumberFormat="1" applyFont="1" applyFill="1" applyBorder="1" applyAlignment="1">
      <alignment horizontal="center" vertical="center"/>
    </xf>
    <xf numFmtId="165" fontId="7" fillId="4" borderId="8" xfId="1" applyNumberFormat="1" applyFont="1" applyFill="1" applyBorder="1" applyAlignment="1">
      <alignment horizontal="center" vertical="center"/>
    </xf>
    <xf numFmtId="1" fontId="5" fillId="5" borderId="8" xfId="1" applyNumberFormat="1" applyFont="1" applyFill="1" applyBorder="1" applyAlignment="1">
      <alignment horizontal="center" vertical="center"/>
    </xf>
    <xf numFmtId="168" fontId="5" fillId="5" borderId="1" xfId="1" applyNumberFormat="1" applyFont="1" applyFill="1" applyBorder="1" applyAlignment="1">
      <alignment horizontal="center" vertical="center"/>
    </xf>
    <xf numFmtId="1" fontId="5" fillId="5" borderId="0" xfId="1" applyNumberFormat="1" applyFont="1" applyFill="1" applyAlignment="1">
      <alignment horizontal="right" vertical="center"/>
    </xf>
    <xf numFmtId="173" fontId="5" fillId="5" borderId="8" xfId="1" applyNumberFormat="1" applyFont="1" applyFill="1" applyBorder="1" applyAlignment="1">
      <alignment horizontal="center" vertical="center"/>
    </xf>
    <xf numFmtId="171" fontId="5" fillId="2" borderId="1" xfId="1" applyNumberFormat="1" applyFont="1" applyFill="1" applyBorder="1" applyAlignment="1">
      <alignment horizontal="left" vertical="center"/>
    </xf>
    <xf numFmtId="168" fontId="5" fillId="2" borderId="1" xfId="1" applyNumberFormat="1" applyFont="1" applyFill="1" applyBorder="1" applyAlignment="1">
      <alignment horizontal="center" vertical="center"/>
    </xf>
    <xf numFmtId="165" fontId="5" fillId="2" borderId="8" xfId="1" applyNumberFormat="1" applyFont="1" applyFill="1" applyBorder="1" applyAlignment="1">
      <alignment horizontal="center" vertical="center"/>
    </xf>
    <xf numFmtId="170" fontId="5" fillId="2" borderId="8" xfId="1" applyNumberFormat="1" applyFont="1" applyFill="1" applyBorder="1" applyAlignment="1">
      <alignment horizontal="center" vertical="center"/>
    </xf>
    <xf numFmtId="171" fontId="7" fillId="4" borderId="1" xfId="1" applyNumberFormat="1" applyFont="1" applyFill="1" applyBorder="1" applyAlignment="1">
      <alignment horizontal="left" vertical="center" wrapText="1"/>
    </xf>
    <xf numFmtId="170" fontId="7" fillId="4" borderId="1" xfId="1" applyNumberFormat="1" applyFont="1" applyFill="1" applyBorder="1" applyAlignment="1">
      <alignment horizontal="center" vertical="center"/>
    </xf>
    <xf numFmtId="171" fontId="5" fillId="4" borderId="1" xfId="1" applyNumberFormat="1" applyFont="1" applyFill="1" applyBorder="1" applyAlignment="1">
      <alignment horizontal="left" vertical="center"/>
    </xf>
    <xf numFmtId="171" fontId="9" fillId="4" borderId="1" xfId="1" applyNumberFormat="1" applyFont="1" applyFill="1" applyBorder="1" applyAlignment="1">
      <alignment horizontal="center" vertical="center" wrapText="1"/>
    </xf>
    <xf numFmtId="165" fontId="5" fillId="4" borderId="8" xfId="1" applyNumberFormat="1" applyFont="1" applyFill="1" applyBorder="1" applyAlignment="1">
      <alignment horizontal="center" vertical="center"/>
    </xf>
    <xf numFmtId="171" fontId="5" fillId="4" borderId="1" xfId="1" quotePrefix="1" applyNumberFormat="1" applyFont="1" applyFill="1" applyBorder="1" applyAlignment="1">
      <alignment horizontal="left" vertical="center" wrapText="1"/>
    </xf>
    <xf numFmtId="171" fontId="5" fillId="4" borderId="8" xfId="1" applyNumberFormat="1" applyFont="1" applyFill="1" applyBorder="1" applyAlignment="1">
      <alignment horizontal="center" vertical="center"/>
    </xf>
    <xf numFmtId="165" fontId="5" fillId="4" borderId="1" xfId="1" applyNumberFormat="1" applyFont="1" applyFill="1" applyBorder="1" applyAlignment="1">
      <alignment horizontal="left" vertical="center" wrapText="1"/>
    </xf>
    <xf numFmtId="165" fontId="5" fillId="4" borderId="0" xfId="1" applyNumberFormat="1" applyFont="1" applyFill="1" applyAlignment="1">
      <alignment horizontal="center" vertical="center"/>
    </xf>
    <xf numFmtId="171" fontId="4" fillId="4" borderId="1" xfId="1" applyNumberFormat="1" applyFont="1" applyFill="1" applyBorder="1" applyAlignment="1">
      <alignment horizontal="left" vertical="center"/>
    </xf>
    <xf numFmtId="170" fontId="5" fillId="4" borderId="8" xfId="1" applyNumberFormat="1" applyFont="1" applyFill="1" applyBorder="1" applyAlignment="1">
      <alignment horizontal="center" vertical="center"/>
    </xf>
    <xf numFmtId="168" fontId="5" fillId="4" borderId="1" xfId="1" applyNumberFormat="1" applyFont="1" applyFill="1" applyBorder="1" applyAlignment="1">
      <alignment horizontal="center" vertical="center"/>
    </xf>
    <xf numFmtId="173" fontId="5" fillId="4" borderId="1" xfId="1" applyNumberFormat="1" applyFont="1" applyFill="1" applyBorder="1" applyAlignment="1">
      <alignment horizontal="center" vertical="center"/>
    </xf>
    <xf numFmtId="171" fontId="4" fillId="4" borderId="1" xfId="1" applyNumberFormat="1" applyFont="1" applyFill="1" applyBorder="1" applyAlignment="1">
      <alignment horizontal="left" vertical="center" wrapText="1"/>
    </xf>
    <xf numFmtId="171" fontId="5" fillId="4" borderId="1" xfId="1" applyNumberFormat="1" applyFont="1" applyFill="1" applyBorder="1" applyAlignment="1">
      <alignment horizontal="center" vertical="center" wrapText="1"/>
    </xf>
    <xf numFmtId="165" fontId="5" fillId="4" borderId="9" xfId="1" applyNumberFormat="1" applyFont="1" applyFill="1" applyBorder="1" applyAlignment="1">
      <alignment horizontal="center" vertical="center"/>
    </xf>
    <xf numFmtId="171" fontId="5" fillId="8" borderId="0" xfId="1" applyNumberFormat="1" applyFont="1" applyFill="1" applyAlignment="1">
      <alignment horizontal="center" vertical="center"/>
    </xf>
    <xf numFmtId="171" fontId="19" fillId="6" borderId="0" xfId="1" applyNumberFormat="1" applyFont="1" applyFill="1" applyAlignment="1">
      <alignment vertical="center" wrapText="1"/>
    </xf>
    <xf numFmtId="171" fontId="7" fillId="8" borderId="7" xfId="1" applyNumberFormat="1" applyFont="1" applyFill="1" applyBorder="1" applyAlignment="1">
      <alignment horizontal="center" vertical="center" wrapText="1"/>
    </xf>
    <xf numFmtId="171" fontId="7" fillId="8" borderId="8" xfId="1" applyNumberFormat="1" applyFont="1" applyFill="1" applyBorder="1" applyAlignment="1">
      <alignment horizontal="right" vertical="center"/>
    </xf>
    <xf numFmtId="171" fontId="5" fillId="8" borderId="8" xfId="1" applyNumberFormat="1" applyFont="1" applyFill="1" applyBorder="1" applyAlignment="1">
      <alignment horizontal="right" vertical="center"/>
    </xf>
    <xf numFmtId="188" fontId="5" fillId="7" borderId="1" xfId="5" applyNumberFormat="1" applyFont="1" applyFill="1" applyBorder="1" applyAlignment="1">
      <alignment horizontal="center" vertical="center"/>
    </xf>
    <xf numFmtId="171" fontId="5" fillId="8" borderId="8" xfId="1" applyNumberFormat="1" applyFont="1" applyFill="1" applyBorder="1" applyAlignment="1">
      <alignment horizontal="center" vertical="center" wrapText="1"/>
    </xf>
    <xf numFmtId="171" fontId="7" fillId="8" borderId="8" xfId="1" applyNumberFormat="1" applyFont="1" applyFill="1" applyBorder="1" applyAlignment="1">
      <alignment horizontal="center" vertical="center"/>
    </xf>
    <xf numFmtId="171" fontId="5" fillId="8" borderId="8" xfId="1" applyNumberFormat="1" applyFont="1" applyFill="1" applyBorder="1" applyAlignment="1">
      <alignment vertical="center"/>
    </xf>
    <xf numFmtId="188" fontId="15" fillId="7" borderId="1" xfId="5" applyNumberFormat="1" applyFont="1" applyFill="1" applyBorder="1" applyAlignment="1">
      <alignment horizontal="center" vertical="center" wrapText="1"/>
    </xf>
    <xf numFmtId="188" fontId="7" fillId="7" borderId="1" xfId="5" applyNumberFormat="1" applyFont="1" applyFill="1" applyBorder="1" applyAlignment="1">
      <alignment horizontal="center" vertical="center" wrapText="1"/>
    </xf>
    <xf numFmtId="188" fontId="5" fillId="7" borderId="1" xfId="5" applyNumberFormat="1" applyFont="1" applyFill="1" applyBorder="1" applyAlignment="1">
      <alignment horizontal="center" vertical="center" wrapText="1"/>
    </xf>
    <xf numFmtId="171" fontId="5" fillId="8" borderId="8" xfId="1" applyNumberFormat="1" applyFont="1" applyFill="1" applyBorder="1" applyAlignment="1">
      <alignment horizontal="center" vertical="center"/>
    </xf>
    <xf numFmtId="188" fontId="5" fillId="7" borderId="1" xfId="5" applyNumberFormat="1" applyFont="1" applyFill="1" applyBorder="1" applyAlignment="1">
      <alignment vertical="center" wrapText="1"/>
    </xf>
    <xf numFmtId="171" fontId="15" fillId="7" borderId="8" xfId="1" applyNumberFormat="1" applyFont="1" applyFill="1" applyBorder="1" applyAlignment="1">
      <alignment horizontal="right" vertical="center"/>
    </xf>
    <xf numFmtId="171" fontId="5" fillId="7" borderId="8" xfId="1" applyNumberFormat="1" applyFont="1" applyFill="1" applyBorder="1" applyAlignment="1">
      <alignment horizontal="center" vertical="center"/>
    </xf>
    <xf numFmtId="186" fontId="7" fillId="7" borderId="1" xfId="5" applyNumberFormat="1" applyFont="1" applyFill="1" applyBorder="1" applyAlignment="1">
      <alignment horizontal="right" vertical="center" wrapText="1"/>
    </xf>
    <xf numFmtId="171" fontId="5" fillId="8" borderId="8" xfId="1" applyNumberFormat="1" applyFont="1" applyFill="1" applyBorder="1"/>
    <xf numFmtId="165" fontId="5" fillId="8" borderId="8" xfId="1" applyNumberFormat="1" applyFont="1" applyFill="1" applyBorder="1" applyAlignment="1">
      <alignment horizontal="center" vertical="center"/>
    </xf>
    <xf numFmtId="165" fontId="7" fillId="8" borderId="8" xfId="1" applyNumberFormat="1" applyFont="1" applyFill="1" applyBorder="1" applyAlignment="1">
      <alignment horizontal="right" vertical="center"/>
    </xf>
    <xf numFmtId="188" fontId="5" fillId="7" borderId="1" xfId="5" applyNumberFormat="1" applyFont="1" applyFill="1" applyBorder="1" applyAlignment="1">
      <alignment horizontal="right" vertical="center"/>
    </xf>
    <xf numFmtId="168" fontId="7" fillId="8" borderId="8" xfId="1" applyNumberFormat="1" applyFont="1" applyFill="1" applyBorder="1" applyAlignment="1">
      <alignment vertical="center"/>
    </xf>
    <xf numFmtId="168" fontId="5" fillId="8" borderId="8" xfId="1" applyNumberFormat="1" applyFont="1" applyFill="1" applyBorder="1" applyAlignment="1">
      <alignment vertical="center"/>
    </xf>
    <xf numFmtId="168" fontId="5" fillId="8" borderId="8" xfId="1" applyNumberFormat="1" applyFont="1" applyFill="1" applyBorder="1" applyAlignment="1">
      <alignment horizontal="right" vertical="center"/>
    </xf>
    <xf numFmtId="170" fontId="5" fillId="8" borderId="8" xfId="1" applyNumberFormat="1" applyFont="1" applyFill="1" applyBorder="1" applyAlignment="1">
      <alignment vertical="center"/>
    </xf>
    <xf numFmtId="165" fontId="5" fillId="8" borderId="8" xfId="1" applyNumberFormat="1" applyFont="1" applyFill="1" applyBorder="1" applyAlignment="1">
      <alignment horizontal="right" vertical="center"/>
    </xf>
    <xf numFmtId="171" fontId="5" fillId="8" borderId="9" xfId="1" applyNumberFormat="1" applyFont="1" applyFill="1" applyBorder="1" applyAlignment="1">
      <alignment horizontal="right" vertical="center"/>
    </xf>
    <xf numFmtId="171" fontId="5" fillId="8" borderId="0" xfId="1" applyNumberFormat="1" applyFont="1" applyFill="1"/>
    <xf numFmtId="188" fontId="15" fillId="7" borderId="1" xfId="5" applyNumberFormat="1" applyFont="1" applyFill="1" applyBorder="1" applyAlignment="1">
      <alignment horizontal="right" vertical="center" wrapText="1"/>
    </xf>
    <xf numFmtId="188" fontId="5" fillId="7" borderId="1" xfId="5" applyNumberFormat="1" applyFont="1" applyFill="1" applyBorder="1" applyAlignment="1">
      <alignment horizontal="right" vertical="center" wrapText="1"/>
    </xf>
    <xf numFmtId="0" fontId="5" fillId="8" borderId="8" xfId="1" applyFont="1" applyFill="1" applyBorder="1" applyAlignment="1">
      <alignment vertical="center"/>
    </xf>
    <xf numFmtId="0" fontId="5" fillId="8" borderId="8" xfId="1" applyFont="1" applyFill="1" applyBorder="1" applyAlignment="1">
      <alignment horizontal="right" vertical="center"/>
    </xf>
    <xf numFmtId="0" fontId="5" fillId="8" borderId="8" xfId="1" applyFont="1" applyFill="1" applyBorder="1" applyAlignment="1">
      <alignment horizontal="right" vertical="center" wrapText="1"/>
    </xf>
    <xf numFmtId="170" fontId="5" fillId="8" borderId="8" xfId="1" applyNumberFormat="1" applyFont="1" applyFill="1" applyBorder="1" applyAlignment="1">
      <alignment horizontal="center" vertical="center" wrapText="1"/>
    </xf>
    <xf numFmtId="188" fontId="7" fillId="7" borderId="1" xfId="5" applyNumberFormat="1" applyFont="1" applyFill="1" applyBorder="1" applyAlignment="1">
      <alignment horizontal="right" wrapText="1"/>
    </xf>
    <xf numFmtId="168" fontId="7" fillId="6" borderId="8" xfId="1" applyNumberFormat="1" applyFont="1" applyFill="1" applyBorder="1" applyAlignment="1">
      <alignment vertical="center"/>
    </xf>
    <xf numFmtId="188" fontId="15" fillId="7" borderId="1" xfId="5" applyNumberFormat="1" applyFont="1" applyFill="1" applyBorder="1" applyAlignment="1">
      <alignment vertical="center" wrapText="1"/>
    </xf>
    <xf numFmtId="188" fontId="5" fillId="7" borderId="1" xfId="5" applyNumberFormat="1" applyFont="1" applyFill="1" applyBorder="1" applyAlignment="1">
      <alignment vertical="center"/>
    </xf>
    <xf numFmtId="170" fontId="5" fillId="8" borderId="8" xfId="1" applyNumberFormat="1" applyFont="1" applyFill="1" applyBorder="1" applyAlignment="1">
      <alignment horizontal="right" vertical="center"/>
    </xf>
    <xf numFmtId="170" fontId="5" fillId="8" borderId="8" xfId="1" applyNumberFormat="1" applyFont="1" applyFill="1" applyBorder="1" applyAlignment="1">
      <alignment horizontal="center" vertical="center"/>
    </xf>
    <xf numFmtId="165" fontId="5" fillId="8" borderId="8" xfId="1" applyNumberFormat="1" applyFont="1" applyFill="1" applyBorder="1" applyAlignment="1">
      <alignment vertical="center"/>
    </xf>
    <xf numFmtId="2" fontId="5" fillId="8" borderId="8" xfId="1" applyNumberFormat="1" applyFont="1" applyFill="1" applyBorder="1" applyAlignment="1">
      <alignment vertical="center"/>
    </xf>
    <xf numFmtId="171" fontId="7" fillId="8" borderId="8" xfId="1" applyNumberFormat="1" applyFont="1" applyFill="1" applyBorder="1"/>
    <xf numFmtId="171" fontId="15" fillId="6" borderId="1" xfId="1" applyNumberFormat="1" applyFont="1" applyFill="1" applyBorder="1"/>
    <xf numFmtId="189" fontId="5" fillId="7" borderId="1" xfId="5" applyNumberFormat="1" applyFont="1" applyFill="1" applyBorder="1" applyAlignment="1">
      <alignment horizontal="right" vertical="center" wrapText="1"/>
    </xf>
    <xf numFmtId="2" fontId="5" fillId="8" borderId="8" xfId="1" applyNumberFormat="1" applyFont="1" applyFill="1" applyBorder="1" applyAlignment="1">
      <alignment horizontal="right" vertical="center"/>
    </xf>
    <xf numFmtId="173" fontId="7" fillId="5" borderId="1" xfId="1" applyNumberFormat="1" applyFont="1" applyFill="1" applyBorder="1" applyAlignment="1">
      <alignment vertical="center"/>
    </xf>
    <xf numFmtId="174" fontId="5" fillId="5" borderId="1" xfId="1" applyNumberFormat="1" applyFont="1" applyFill="1" applyBorder="1" applyAlignment="1">
      <alignment vertical="center"/>
    </xf>
    <xf numFmtId="165" fontId="5" fillId="0" borderId="1" xfId="1" applyNumberFormat="1" applyFont="1" applyBorder="1" applyAlignment="1">
      <alignment horizontal="right" vertical="center"/>
    </xf>
    <xf numFmtId="170" fontId="7" fillId="0" borderId="1" xfId="1" applyNumberFormat="1" applyFont="1" applyBorder="1" applyAlignment="1">
      <alignment horizontal="center" vertical="center"/>
    </xf>
    <xf numFmtId="165" fontId="5" fillId="0" borderId="1" xfId="1" applyNumberFormat="1" applyFont="1" applyBorder="1" applyAlignment="1">
      <alignment horizontal="center" vertical="center"/>
    </xf>
    <xf numFmtId="170" fontId="5" fillId="0" borderId="1" xfId="1" applyNumberFormat="1" applyFont="1" applyBorder="1" applyAlignment="1">
      <alignment horizontal="center" vertical="center"/>
    </xf>
    <xf numFmtId="165" fontId="7" fillId="0" borderId="1" xfId="1" applyNumberFormat="1" applyFont="1" applyBorder="1" applyAlignment="1">
      <alignment horizontal="center" vertical="center"/>
    </xf>
    <xf numFmtId="171" fontId="5" fillId="0" borderId="1" xfId="1" applyNumberFormat="1" applyFont="1" applyBorder="1" applyAlignment="1">
      <alignment horizontal="center" vertical="center"/>
    </xf>
    <xf numFmtId="168" fontId="5" fillId="0" borderId="1" xfId="1" applyNumberFormat="1" applyFont="1" applyBorder="1" applyAlignment="1">
      <alignment horizontal="center" vertical="center"/>
    </xf>
    <xf numFmtId="170" fontId="7" fillId="5" borderId="0" xfId="1" applyNumberFormat="1" applyFont="1" applyFill="1"/>
    <xf numFmtId="0" fontId="7" fillId="9" borderId="1" xfId="1" applyFont="1" applyFill="1" applyBorder="1" applyAlignment="1">
      <alignment horizontal="center" vertical="center" wrapText="1"/>
    </xf>
    <xf numFmtId="165" fontId="8" fillId="9" borderId="1" xfId="1" applyNumberFormat="1" applyFont="1" applyFill="1" applyBorder="1" applyAlignment="1">
      <alignment vertical="center"/>
    </xf>
    <xf numFmtId="165" fontId="5" fillId="9" borderId="1" xfId="1" applyNumberFormat="1" applyFont="1" applyFill="1" applyBorder="1" applyAlignment="1">
      <alignment vertical="center"/>
    </xf>
    <xf numFmtId="0" fontId="7" fillId="2" borderId="4" xfId="1" applyFont="1" applyFill="1" applyBorder="1" applyAlignment="1">
      <alignment horizontal="center" vertical="center" wrapText="1"/>
    </xf>
    <xf numFmtId="2" fontId="5" fillId="2" borderId="1" xfId="1" applyNumberFormat="1" applyFont="1" applyFill="1" applyBorder="1" applyAlignment="1">
      <alignment vertical="center"/>
    </xf>
    <xf numFmtId="0" fontId="5" fillId="2" borderId="1" xfId="1" applyFont="1" applyFill="1" applyBorder="1" applyAlignment="1">
      <alignment vertical="center"/>
    </xf>
    <xf numFmtId="0" fontId="4" fillId="2" borderId="1" xfId="1" applyFont="1" applyFill="1" applyBorder="1" applyAlignment="1">
      <alignment horizontal="left" vertical="center"/>
    </xf>
    <xf numFmtId="0" fontId="5" fillId="0" borderId="1" xfId="1" applyFont="1" applyBorder="1" applyAlignment="1">
      <alignment horizontal="right" vertical="center" wrapText="1"/>
    </xf>
    <xf numFmtId="165" fontId="20" fillId="2" borderId="1" xfId="1" applyNumberFormat="1" applyFont="1" applyFill="1" applyBorder="1" applyAlignment="1">
      <alignment vertical="center"/>
    </xf>
    <xf numFmtId="172" fontId="5" fillId="0" borderId="1" xfId="1" applyNumberFormat="1" applyFont="1" applyBorder="1" applyAlignment="1">
      <alignment horizontal="right" vertical="center"/>
    </xf>
    <xf numFmtId="0" fontId="8" fillId="2" borderId="1" xfId="1" applyFont="1" applyFill="1" applyBorder="1" applyAlignment="1">
      <alignment horizontal="right" vertical="center"/>
    </xf>
    <xf numFmtId="0" fontId="8" fillId="0" borderId="1" xfId="1" applyFont="1" applyBorder="1" applyAlignment="1">
      <alignment horizontal="right" vertical="center" wrapText="1"/>
    </xf>
    <xf numFmtId="0" fontId="7" fillId="5" borderId="3" xfId="1" applyFont="1" applyFill="1" applyBorder="1" applyAlignment="1">
      <alignment vertical="center" wrapText="1"/>
    </xf>
    <xf numFmtId="0" fontId="7" fillId="5" borderId="4" xfId="1" applyFont="1" applyFill="1" applyBorder="1" applyAlignment="1">
      <alignment vertical="center" wrapText="1"/>
    </xf>
    <xf numFmtId="0" fontId="7" fillId="4" borderId="1" xfId="1" applyFont="1" applyFill="1" applyBorder="1" applyAlignment="1">
      <alignment vertical="center" wrapText="1"/>
    </xf>
    <xf numFmtId="0" fontId="7" fillId="0" borderId="1" xfId="1" applyFont="1" applyBorder="1" applyAlignment="1">
      <alignment vertical="center" wrapText="1"/>
    </xf>
    <xf numFmtId="0" fontId="7" fillId="2" borderId="1" xfId="1" applyFont="1" applyFill="1" applyBorder="1" applyAlignment="1">
      <alignment vertical="center" wrapText="1"/>
    </xf>
    <xf numFmtId="0" fontId="20" fillId="2" borderId="1" xfId="1" applyFont="1" applyFill="1" applyBorder="1" applyAlignment="1">
      <alignment horizontal="center" vertical="center"/>
    </xf>
    <xf numFmtId="171" fontId="7" fillId="5" borderId="3" xfId="1" applyNumberFormat="1" applyFont="1" applyFill="1" applyBorder="1" applyAlignment="1">
      <alignment vertical="center" wrapText="1"/>
    </xf>
    <xf numFmtId="171" fontId="7" fillId="5" borderId="4" xfId="1" applyNumberFormat="1" applyFont="1" applyFill="1" applyBorder="1" applyAlignment="1">
      <alignment vertical="center" wrapText="1"/>
    </xf>
    <xf numFmtId="171" fontId="8" fillId="5" borderId="1" xfId="1" applyNumberFormat="1" applyFont="1" applyFill="1" applyBorder="1" applyAlignment="1">
      <alignment horizontal="center" vertical="center"/>
    </xf>
    <xf numFmtId="171" fontId="20" fillId="5" borderId="1" xfId="1" applyNumberFormat="1" applyFont="1" applyFill="1" applyBorder="1" applyAlignment="1">
      <alignment horizontal="right" vertical="center"/>
    </xf>
    <xf numFmtId="175" fontId="20" fillId="4" borderId="1" xfId="1" applyNumberFormat="1" applyFont="1" applyFill="1" applyBorder="1" applyAlignment="1">
      <alignment vertical="center" wrapText="1"/>
    </xf>
    <xf numFmtId="165" fontId="20" fillId="0" borderId="1" xfId="1" applyNumberFormat="1" applyFont="1" applyBorder="1" applyAlignment="1">
      <alignment vertical="center"/>
    </xf>
    <xf numFmtId="165" fontId="20" fillId="2" borderId="1" xfId="1" applyNumberFormat="1" applyFont="1" applyFill="1" applyBorder="1" applyAlignment="1">
      <alignment horizontal="center" vertical="center"/>
    </xf>
    <xf numFmtId="165" fontId="16" fillId="2" borderId="1" xfId="1" applyNumberFormat="1" applyFont="1" applyFill="1" applyBorder="1" applyAlignment="1">
      <alignment vertical="center"/>
    </xf>
    <xf numFmtId="0" fontId="16" fillId="2" borderId="1" xfId="1" applyFont="1" applyFill="1" applyBorder="1" applyAlignment="1">
      <alignment horizontal="center" vertical="center"/>
    </xf>
    <xf numFmtId="0" fontId="20" fillId="2" borderId="1" xfId="1" applyFont="1" applyFill="1" applyBorder="1" applyAlignment="1">
      <alignment horizontal="left" vertical="center" wrapText="1"/>
    </xf>
    <xf numFmtId="0" fontId="20" fillId="2" borderId="1" xfId="1" applyFont="1" applyFill="1" applyBorder="1" applyAlignment="1">
      <alignment horizontal="left" vertical="center"/>
    </xf>
    <xf numFmtId="2" fontId="20" fillId="2" borderId="1" xfId="1" applyNumberFormat="1" applyFont="1" applyFill="1" applyBorder="1" applyAlignment="1">
      <alignment vertical="center"/>
    </xf>
    <xf numFmtId="171" fontId="20" fillId="2" borderId="1" xfId="1" applyNumberFormat="1" applyFont="1" applyFill="1" applyBorder="1" applyAlignment="1">
      <alignment vertical="center"/>
    </xf>
    <xf numFmtId="186" fontId="21" fillId="10" borderId="16" xfId="0" applyNumberFormat="1" applyFont="1" applyFill="1" applyBorder="1" applyAlignment="1">
      <alignment vertical="center"/>
    </xf>
    <xf numFmtId="186" fontId="21" fillId="11" borderId="16" xfId="0" applyNumberFormat="1" applyFont="1" applyFill="1" applyBorder="1" applyAlignment="1">
      <alignment vertical="center"/>
    </xf>
    <xf numFmtId="165" fontId="5" fillId="0" borderId="1" xfId="1" quotePrefix="1" applyNumberFormat="1" applyFont="1" applyBorder="1" applyAlignment="1">
      <alignment vertical="center"/>
    </xf>
    <xf numFmtId="171" fontId="20" fillId="0" borderId="1" xfId="1" applyNumberFormat="1" applyFont="1" applyBorder="1" applyAlignment="1">
      <alignment vertical="center"/>
    </xf>
    <xf numFmtId="186" fontId="20" fillId="0" borderId="1" xfId="5" applyNumberFormat="1" applyFont="1" applyBorder="1" applyAlignment="1">
      <alignment vertical="center"/>
    </xf>
    <xf numFmtId="0" fontId="20" fillId="4" borderId="1" xfId="1" applyFont="1" applyFill="1" applyBorder="1" applyAlignment="1">
      <alignment horizontal="right" vertical="center"/>
    </xf>
    <xf numFmtId="165" fontId="20" fillId="4" borderId="1" xfId="1" applyNumberFormat="1" applyFont="1" applyFill="1" applyBorder="1" applyAlignment="1">
      <alignment horizontal="right" vertical="center"/>
    </xf>
    <xf numFmtId="171" fontId="20" fillId="4" borderId="1" xfId="1" applyNumberFormat="1" applyFont="1" applyFill="1" applyBorder="1" applyAlignment="1">
      <alignment horizontal="right" vertical="center"/>
    </xf>
    <xf numFmtId="172" fontId="20" fillId="4" borderId="1" xfId="1" applyNumberFormat="1" applyFont="1" applyFill="1" applyBorder="1" applyAlignment="1">
      <alignment horizontal="right" vertical="center"/>
    </xf>
    <xf numFmtId="177" fontId="5" fillId="0" borderId="1" xfId="1" applyNumberFormat="1" applyFont="1" applyBorder="1" applyAlignment="1">
      <alignment horizontal="center" vertical="center"/>
    </xf>
    <xf numFmtId="0" fontId="7" fillId="5" borderId="1" xfId="1" applyFont="1" applyFill="1" applyBorder="1" applyAlignment="1">
      <alignment horizontal="center" vertical="center" wrapText="1"/>
    </xf>
    <xf numFmtId="165" fontId="20" fillId="5" borderId="1" xfId="1" applyNumberFormat="1" applyFont="1" applyFill="1" applyBorder="1" applyAlignment="1">
      <alignment horizontal="right" vertical="center"/>
    </xf>
    <xf numFmtId="0" fontId="15" fillId="5" borderId="1" xfId="1" applyFont="1" applyFill="1" applyBorder="1" applyAlignment="1">
      <alignment horizontal="right" vertical="center" wrapText="1"/>
    </xf>
    <xf numFmtId="0" fontId="22" fillId="2" borderId="0" xfId="1" applyFont="1" applyFill="1"/>
    <xf numFmtId="170" fontId="22" fillId="2" borderId="0" xfId="1" applyNumberFormat="1" applyFont="1" applyFill="1"/>
    <xf numFmtId="188" fontId="7" fillId="2" borderId="1" xfId="5" applyNumberFormat="1" applyFont="1" applyFill="1" applyBorder="1" applyAlignment="1">
      <alignment horizontal="right" vertical="center"/>
    </xf>
    <xf numFmtId="188" fontId="7" fillId="2" borderId="1" xfId="5" applyNumberFormat="1" applyFont="1" applyFill="1" applyBorder="1" applyAlignment="1">
      <alignment horizontal="center" vertical="center"/>
    </xf>
    <xf numFmtId="188" fontId="7" fillId="7" borderId="1" xfId="5" applyNumberFormat="1" applyFont="1" applyFill="1" applyBorder="1" applyAlignment="1">
      <alignment horizontal="center" vertical="center"/>
    </xf>
    <xf numFmtId="188" fontId="7" fillId="7" borderId="1" xfId="5" applyNumberFormat="1" applyFont="1" applyFill="1" applyBorder="1" applyAlignment="1">
      <alignment horizontal="right" vertical="center"/>
    </xf>
    <xf numFmtId="164" fontId="15" fillId="7" borderId="1" xfId="5" applyFont="1" applyFill="1" applyBorder="1" applyAlignment="1">
      <alignment vertical="center" wrapText="1"/>
    </xf>
    <xf numFmtId="164" fontId="5" fillId="2" borderId="1" xfId="5" applyFont="1" applyFill="1" applyBorder="1" applyAlignment="1">
      <alignment horizontal="right" vertical="center" wrapText="1"/>
    </xf>
    <xf numFmtId="164" fontId="5" fillId="7" borderId="1" xfId="5" applyFont="1" applyFill="1" applyBorder="1" applyAlignment="1">
      <alignment horizontal="right" vertical="center" wrapText="1"/>
    </xf>
    <xf numFmtId="188" fontId="15" fillId="2" borderId="1" xfId="5" applyNumberFormat="1" applyFont="1" applyFill="1" applyBorder="1" applyAlignment="1">
      <alignment horizontal="right" vertical="center"/>
    </xf>
    <xf numFmtId="188" fontId="15" fillId="2" borderId="1" xfId="5" applyNumberFormat="1" applyFont="1" applyFill="1" applyBorder="1" applyAlignment="1">
      <alignment horizontal="center" vertical="center"/>
    </xf>
    <xf numFmtId="188" fontId="15" fillId="7" borderId="1" xfId="5" applyNumberFormat="1" applyFont="1" applyFill="1" applyBorder="1" applyAlignment="1">
      <alignment horizontal="center" vertical="center"/>
    </xf>
    <xf numFmtId="188" fontId="15" fillId="7" borderId="1" xfId="5" applyNumberFormat="1" applyFont="1" applyFill="1" applyBorder="1" applyAlignment="1">
      <alignment horizontal="right" vertical="center"/>
    </xf>
    <xf numFmtId="188" fontId="15" fillId="7" borderId="1" xfId="5" applyNumberFormat="1" applyFont="1" applyFill="1" applyBorder="1" applyAlignment="1">
      <alignment vertical="center"/>
    </xf>
    <xf numFmtId="186" fontId="5" fillId="2" borderId="1" xfId="5" applyNumberFormat="1" applyFont="1" applyFill="1" applyBorder="1" applyAlignment="1">
      <alignment horizontal="right" vertical="center" wrapText="1"/>
    </xf>
    <xf numFmtId="186" fontId="5" fillId="7" borderId="1" xfId="5" applyNumberFormat="1" applyFont="1" applyFill="1" applyBorder="1" applyAlignment="1">
      <alignment horizontal="right" vertical="center" wrapText="1"/>
    </xf>
    <xf numFmtId="164" fontId="5" fillId="7" borderId="1" xfId="5" applyFont="1" applyFill="1" applyBorder="1" applyAlignment="1">
      <alignment vertical="center" wrapText="1"/>
    </xf>
    <xf numFmtId="186" fontId="5" fillId="7" borderId="1" xfId="5" applyNumberFormat="1" applyFont="1" applyFill="1" applyBorder="1" applyAlignment="1">
      <alignment vertical="center" wrapText="1"/>
    </xf>
    <xf numFmtId="164" fontId="15" fillId="7" borderId="1" xfId="5" applyFont="1" applyFill="1" applyBorder="1" applyAlignment="1">
      <alignment horizontal="right" vertical="center" wrapText="1"/>
    </xf>
    <xf numFmtId="164" fontId="5" fillId="2" borderId="1" xfId="5" applyFont="1" applyFill="1" applyBorder="1" applyAlignment="1">
      <alignment vertical="center" wrapText="1"/>
    </xf>
    <xf numFmtId="188" fontId="4" fillId="2" borderId="1" xfId="5" applyNumberFormat="1" applyFont="1" applyFill="1" applyBorder="1" applyAlignment="1">
      <alignment vertical="center" wrapText="1"/>
    </xf>
    <xf numFmtId="188" fontId="4" fillId="2" borderId="1" xfId="5" applyNumberFormat="1" applyFont="1" applyFill="1" applyBorder="1" applyAlignment="1">
      <alignment horizontal="right" vertical="center" wrapText="1"/>
    </xf>
    <xf numFmtId="188" fontId="4" fillId="7" borderId="1" xfId="5" applyNumberFormat="1" applyFont="1" applyFill="1" applyBorder="1" applyAlignment="1">
      <alignment horizontal="right" vertical="center" wrapText="1"/>
    </xf>
    <xf numFmtId="188" fontId="7" fillId="7" borderId="1" xfId="5" applyNumberFormat="1" applyFont="1" applyFill="1" applyBorder="1" applyAlignment="1">
      <alignment horizontal="right" vertical="center" wrapText="1"/>
    </xf>
    <xf numFmtId="0" fontId="22" fillId="2" borderId="1" xfId="1" applyFont="1" applyFill="1" applyBorder="1"/>
    <xf numFmtId="0" fontId="22" fillId="7" borderId="1" xfId="1" applyFont="1" applyFill="1" applyBorder="1"/>
    <xf numFmtId="0" fontId="23" fillId="2" borderId="1" xfId="1" applyFont="1" applyFill="1" applyBorder="1"/>
    <xf numFmtId="0" fontId="23" fillId="7" borderId="1" xfId="1" applyFont="1" applyFill="1" applyBorder="1"/>
    <xf numFmtId="186" fontId="15" fillId="2" borderId="1" xfId="5" applyNumberFormat="1" applyFont="1" applyFill="1" applyBorder="1" applyAlignment="1">
      <alignment horizontal="right" vertical="center" wrapText="1"/>
    </xf>
    <xf numFmtId="186" fontId="15" fillId="7" borderId="1" xfId="5" applyNumberFormat="1" applyFont="1" applyFill="1" applyBorder="1" applyAlignment="1">
      <alignment horizontal="right" vertical="center" wrapText="1"/>
    </xf>
    <xf numFmtId="0" fontId="23" fillId="2" borderId="0" xfId="1" applyFont="1" applyFill="1"/>
    <xf numFmtId="188" fontId="4" fillId="2" borderId="1" xfId="5" applyNumberFormat="1" applyFont="1" applyFill="1" applyBorder="1" applyAlignment="1">
      <alignment horizontal="right" vertical="center"/>
    </xf>
    <xf numFmtId="186" fontId="5" fillId="2" borderId="1" xfId="5" applyNumberFormat="1" applyFont="1" applyFill="1" applyBorder="1" applyAlignment="1">
      <alignment horizontal="right" vertical="center"/>
    </xf>
    <xf numFmtId="186" fontId="7" fillId="2" borderId="1" xfId="5" applyNumberFormat="1" applyFont="1" applyFill="1" applyBorder="1" applyAlignment="1">
      <alignment horizontal="right" vertical="center"/>
    </xf>
    <xf numFmtId="186" fontId="7" fillId="2" borderId="1" xfId="5" applyNumberFormat="1" applyFont="1" applyFill="1" applyBorder="1" applyAlignment="1">
      <alignment horizontal="center" vertical="center" wrapText="1"/>
    </xf>
    <xf numFmtId="186" fontId="7" fillId="2" borderId="1" xfId="5" applyNumberFormat="1" applyFont="1" applyFill="1" applyBorder="1" applyAlignment="1">
      <alignment vertical="center" wrapText="1"/>
    </xf>
    <xf numFmtId="164" fontId="5" fillId="2" borderId="1" xfId="5" applyFont="1" applyFill="1" applyBorder="1" applyAlignment="1">
      <alignment horizontal="right" vertical="center"/>
    </xf>
    <xf numFmtId="164" fontId="7" fillId="2" borderId="1" xfId="5" applyFont="1" applyFill="1" applyBorder="1" applyAlignment="1">
      <alignment horizontal="right" vertical="center"/>
    </xf>
    <xf numFmtId="0" fontId="22" fillId="5" borderId="0" xfId="1" applyFont="1" applyFill="1"/>
    <xf numFmtId="2" fontId="7" fillId="2" borderId="1" xfId="0" applyNumberFormat="1" applyFont="1" applyFill="1" applyBorder="1" applyAlignment="1">
      <alignment horizontal="center" vertical="center" shrinkToFit="1"/>
    </xf>
    <xf numFmtId="2" fontId="7" fillId="2"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186" fontId="5" fillId="7" borderId="1" xfId="5" applyNumberFormat="1" applyFont="1" applyFill="1" applyBorder="1" applyAlignment="1">
      <alignment vertical="center"/>
    </xf>
    <xf numFmtId="186" fontId="5" fillId="2" borderId="1" xfId="5" applyNumberFormat="1" applyFont="1" applyFill="1" applyBorder="1" applyAlignment="1">
      <alignment vertical="center"/>
    </xf>
    <xf numFmtId="188" fontId="20" fillId="2" borderId="1" xfId="5" applyNumberFormat="1" applyFont="1" applyFill="1" applyBorder="1" applyAlignment="1">
      <alignment horizontal="right" vertical="center"/>
    </xf>
    <xf numFmtId="168" fontId="20" fillId="5" borderId="1" xfId="1" applyNumberFormat="1" applyFont="1" applyFill="1" applyBorder="1" applyAlignment="1">
      <alignment vertical="center"/>
    </xf>
    <xf numFmtId="188" fontId="20" fillId="2" borderId="1" xfId="5" applyNumberFormat="1" applyFont="1" applyFill="1" applyBorder="1" applyAlignment="1">
      <alignment horizontal="right" vertical="center" wrapText="1"/>
    </xf>
    <xf numFmtId="171" fontId="8" fillId="5" borderId="1" xfId="1" applyNumberFormat="1" applyFont="1" applyFill="1" applyBorder="1" applyAlignment="1">
      <alignment horizontal="right" vertical="center"/>
    </xf>
    <xf numFmtId="0" fontId="25" fillId="2" borderId="0" xfId="1" applyFont="1" applyFill="1" applyAlignment="1">
      <alignment horizontal="center" vertical="center"/>
    </xf>
    <xf numFmtId="0" fontId="25" fillId="0" borderId="0" xfId="1" applyFont="1" applyAlignment="1">
      <alignment horizontal="center" vertical="center"/>
    </xf>
    <xf numFmtId="0" fontId="25" fillId="2" borderId="0" xfId="1" applyFont="1" applyFill="1" applyAlignment="1">
      <alignment horizontal="right" vertical="center"/>
    </xf>
    <xf numFmtId="0" fontId="25" fillId="2" borderId="0" xfId="1" applyFont="1" applyFill="1"/>
    <xf numFmtId="0" fontId="26" fillId="2" borderId="0" xfId="1" applyFont="1" applyFill="1"/>
    <xf numFmtId="0" fontId="27" fillId="2" borderId="0" xfId="1" applyFont="1" applyFill="1" applyAlignment="1">
      <alignment horizontal="center" vertical="center"/>
    </xf>
    <xf numFmtId="0" fontId="27" fillId="2" borderId="1" xfId="1" applyFont="1" applyFill="1" applyBorder="1" applyAlignment="1">
      <alignment horizontal="center" vertical="center"/>
    </xf>
    <xf numFmtId="0" fontId="27" fillId="2" borderId="1" xfId="1" applyFont="1" applyFill="1" applyBorder="1" applyAlignment="1">
      <alignment horizontal="center" vertical="center" wrapText="1"/>
    </xf>
    <xf numFmtId="0" fontId="27" fillId="0" borderId="1" xfId="1" applyFont="1" applyBorder="1" applyAlignment="1">
      <alignment horizontal="center" vertical="center" wrapText="1"/>
    </xf>
    <xf numFmtId="0" fontId="27" fillId="2" borderId="1" xfId="1" applyFont="1" applyFill="1" applyBorder="1" applyAlignment="1">
      <alignment horizontal="left" vertical="center"/>
    </xf>
    <xf numFmtId="0" fontId="25" fillId="2" borderId="1" xfId="1" applyFont="1" applyFill="1" applyBorder="1" applyAlignment="1">
      <alignment horizontal="center" vertical="center"/>
    </xf>
    <xf numFmtId="168" fontId="25" fillId="0" borderId="1" xfId="1" applyNumberFormat="1" applyFont="1" applyBorder="1" applyAlignment="1">
      <alignment horizontal="center" vertical="center"/>
    </xf>
    <xf numFmtId="185" fontId="25" fillId="2" borderId="1" xfId="4" applyNumberFormat="1" applyFont="1" applyFill="1" applyBorder="1" applyAlignment="1">
      <alignment horizontal="center" vertical="center"/>
    </xf>
    <xf numFmtId="0" fontId="25" fillId="2" borderId="1" xfId="1" applyFont="1" applyFill="1" applyBorder="1" applyAlignment="1">
      <alignment horizontal="left" vertical="center" wrapText="1"/>
    </xf>
    <xf numFmtId="0" fontId="25" fillId="2" borderId="1" xfId="1" applyFont="1" applyFill="1" applyBorder="1" applyAlignment="1">
      <alignment horizontal="center" vertical="center" wrapText="1"/>
    </xf>
    <xf numFmtId="171" fontId="25" fillId="2" borderId="1" xfId="1" applyNumberFormat="1" applyFont="1" applyFill="1" applyBorder="1" applyAlignment="1">
      <alignment horizontal="center" vertical="center"/>
    </xf>
    <xf numFmtId="172" fontId="25" fillId="2" borderId="1" xfId="1" applyNumberFormat="1" applyFont="1" applyFill="1" applyBorder="1" applyAlignment="1">
      <alignment vertical="center"/>
    </xf>
    <xf numFmtId="171" fontId="25" fillId="2" borderId="1" xfId="1" applyNumberFormat="1" applyFont="1" applyFill="1" applyBorder="1" applyAlignment="1">
      <alignment horizontal="center" vertical="center" wrapText="1"/>
    </xf>
    <xf numFmtId="171" fontId="25" fillId="0" borderId="1" xfId="1" applyNumberFormat="1" applyFont="1" applyBorder="1" applyAlignment="1">
      <alignment horizontal="center" vertical="center"/>
    </xf>
    <xf numFmtId="170" fontId="25" fillId="0" borderId="1" xfId="1" applyNumberFormat="1" applyFont="1" applyBorder="1" applyAlignment="1">
      <alignment horizontal="center" vertical="center"/>
    </xf>
    <xf numFmtId="165" fontId="25" fillId="2" borderId="0" xfId="1" applyNumberFormat="1" applyFont="1" applyFill="1"/>
    <xf numFmtId="184" fontId="25" fillId="2" borderId="1" xfId="1" applyNumberFormat="1" applyFont="1" applyFill="1" applyBorder="1" applyAlignment="1">
      <alignment horizontal="center" vertical="center"/>
    </xf>
    <xf numFmtId="165" fontId="25" fillId="0" borderId="1" xfId="1" applyNumberFormat="1" applyFont="1" applyBorder="1" applyAlignment="1">
      <alignment horizontal="center" vertical="center"/>
    </xf>
    <xf numFmtId="172" fontId="25" fillId="2" borderId="0" xfId="1" applyNumberFormat="1" applyFont="1" applyFill="1"/>
    <xf numFmtId="171" fontId="27" fillId="2" borderId="1" xfId="1" applyNumberFormat="1" applyFont="1" applyFill="1" applyBorder="1" applyAlignment="1">
      <alignment horizontal="center" vertical="center"/>
    </xf>
    <xf numFmtId="0" fontId="27" fillId="2" borderId="0" xfId="1" applyFont="1" applyFill="1"/>
    <xf numFmtId="172" fontId="27" fillId="2" borderId="0" xfId="1" applyNumberFormat="1" applyFont="1" applyFill="1"/>
    <xf numFmtId="170" fontId="25" fillId="4" borderId="1" xfId="1" applyNumberFormat="1" applyFont="1" applyFill="1" applyBorder="1" applyAlignment="1">
      <alignment vertical="center"/>
    </xf>
    <xf numFmtId="2" fontId="25" fillId="4" borderId="1" xfId="1" applyNumberFormat="1" applyFont="1" applyFill="1" applyBorder="1" applyAlignment="1">
      <alignment horizontal="right" vertical="center"/>
    </xf>
    <xf numFmtId="1" fontId="25" fillId="2" borderId="0" xfId="1" applyNumberFormat="1" applyFont="1" applyFill="1"/>
    <xf numFmtId="172" fontId="25" fillId="4" borderId="1" xfId="1" applyNumberFormat="1" applyFont="1" applyFill="1" applyBorder="1" applyAlignment="1">
      <alignment horizontal="right" vertical="center"/>
    </xf>
    <xf numFmtId="165" fontId="25" fillId="2" borderId="1" xfId="1" applyNumberFormat="1" applyFont="1" applyFill="1" applyBorder="1" applyAlignment="1">
      <alignment horizontal="center" vertical="center"/>
    </xf>
    <xf numFmtId="10" fontId="25" fillId="2" borderId="1" xfId="1" applyNumberFormat="1" applyFont="1" applyFill="1" applyBorder="1" applyAlignment="1">
      <alignment horizontal="center" vertical="center"/>
    </xf>
    <xf numFmtId="171" fontId="25" fillId="2" borderId="1" xfId="1" applyNumberFormat="1" applyFont="1" applyFill="1" applyBorder="1" applyAlignment="1">
      <alignment horizontal="left" vertical="center" wrapText="1"/>
    </xf>
    <xf numFmtId="0" fontId="27" fillId="2" borderId="1" xfId="1" applyFont="1" applyFill="1" applyBorder="1" applyAlignment="1">
      <alignment horizontal="left" vertical="center" wrapText="1"/>
    </xf>
    <xf numFmtId="0" fontId="24" fillId="2" borderId="1" xfId="1" applyFont="1" applyFill="1" applyBorder="1" applyAlignment="1">
      <alignment horizontal="left" vertical="center" wrapText="1"/>
    </xf>
    <xf numFmtId="0" fontId="27" fillId="2" borderId="0" xfId="1" applyFont="1" applyFill="1" applyAlignment="1">
      <alignment wrapText="1"/>
    </xf>
    <xf numFmtId="0" fontId="25" fillId="0" borderId="0" xfId="1" applyFont="1"/>
    <xf numFmtId="0" fontId="25" fillId="2" borderId="0" xfId="1" applyFont="1" applyFill="1" applyAlignment="1">
      <alignment horizontal="right"/>
    </xf>
    <xf numFmtId="0" fontId="25" fillId="5" borderId="0" xfId="1" applyFont="1" applyFill="1" applyAlignment="1">
      <alignment horizontal="center" vertical="center"/>
    </xf>
    <xf numFmtId="0" fontId="25" fillId="5" borderId="0" xfId="1" applyFont="1" applyFill="1"/>
    <xf numFmtId="0" fontId="28" fillId="2" borderId="0" xfId="1" applyFont="1" applyFill="1"/>
    <xf numFmtId="0" fontId="27" fillId="5" borderId="1" xfId="1" applyFont="1" applyFill="1" applyBorder="1" applyAlignment="1">
      <alignment horizontal="center" vertical="center"/>
    </xf>
    <xf numFmtId="0" fontId="27" fillId="5" borderId="1" xfId="1" applyFont="1" applyFill="1" applyBorder="1" applyAlignment="1">
      <alignment horizontal="center" vertical="center" wrapText="1"/>
    </xf>
    <xf numFmtId="0" fontId="27" fillId="5" borderId="0" xfId="1" applyFont="1" applyFill="1"/>
    <xf numFmtId="0" fontId="27" fillId="5" borderId="1" xfId="1" applyFont="1" applyFill="1" applyBorder="1" applyAlignment="1">
      <alignment horizontal="left" vertical="center" wrapText="1"/>
    </xf>
    <xf numFmtId="165" fontId="27" fillId="5" borderId="1" xfId="1" applyNumberFormat="1" applyFont="1" applyFill="1" applyBorder="1" applyAlignment="1">
      <alignment horizontal="right" vertical="center" wrapText="1"/>
    </xf>
    <xf numFmtId="165" fontId="27" fillId="5" borderId="1" xfId="1" applyNumberFormat="1" applyFont="1" applyFill="1" applyBorder="1" applyAlignment="1">
      <alignment horizontal="right" vertical="center"/>
    </xf>
    <xf numFmtId="171" fontId="27" fillId="5" borderId="1" xfId="1" applyNumberFormat="1" applyFont="1" applyFill="1" applyBorder="1" applyAlignment="1">
      <alignment horizontal="right" vertical="center"/>
    </xf>
    <xf numFmtId="0" fontId="29" fillId="2" borderId="0" xfId="1" applyFont="1" applyFill="1"/>
    <xf numFmtId="0" fontId="25" fillId="5" borderId="1" xfId="1" applyFont="1" applyFill="1" applyBorder="1" applyAlignment="1">
      <alignment horizontal="center" vertical="center"/>
    </xf>
    <xf numFmtId="0" fontId="25" fillId="5" borderId="1" xfId="1" applyFont="1" applyFill="1" applyBorder="1" applyAlignment="1">
      <alignment horizontal="left" vertical="center"/>
    </xf>
    <xf numFmtId="165" fontId="25" fillId="5" borderId="1" xfId="1" applyNumberFormat="1" applyFont="1" applyFill="1" applyBorder="1" applyAlignment="1">
      <alignment horizontal="right" vertical="center" wrapText="1"/>
    </xf>
    <xf numFmtId="165" fontId="25" fillId="5" borderId="1" xfId="1" applyNumberFormat="1" applyFont="1" applyFill="1" applyBorder="1" applyAlignment="1">
      <alignment horizontal="right" vertical="center"/>
    </xf>
    <xf numFmtId="171" fontId="25" fillId="5" borderId="1" xfId="1" applyNumberFormat="1" applyFont="1" applyFill="1" applyBorder="1" applyAlignment="1">
      <alignment horizontal="right" vertical="center"/>
    </xf>
    <xf numFmtId="165" fontId="25" fillId="5" borderId="0" xfId="1" applyNumberFormat="1" applyFont="1" applyFill="1"/>
    <xf numFmtId="0" fontId="24" fillId="5" borderId="1" xfId="1" applyFont="1" applyFill="1" applyBorder="1" applyAlignment="1">
      <alignment horizontal="center" vertical="center"/>
    </xf>
    <xf numFmtId="0" fontId="24" fillId="5" borderId="0" xfId="1" applyFont="1" applyFill="1"/>
    <xf numFmtId="0" fontId="25" fillId="5" borderId="1" xfId="1" applyFont="1" applyFill="1" applyBorder="1" applyAlignment="1">
      <alignment horizontal="left" vertical="center" wrapText="1"/>
    </xf>
    <xf numFmtId="165" fontId="25" fillId="5" borderId="1" xfId="1" applyNumberFormat="1" applyFont="1" applyFill="1" applyBorder="1" applyAlignment="1">
      <alignment vertical="center"/>
    </xf>
    <xf numFmtId="174" fontId="25" fillId="5" borderId="1" xfId="1" applyNumberFormat="1" applyFont="1" applyFill="1" applyBorder="1" applyAlignment="1">
      <alignment vertical="center"/>
    </xf>
    <xf numFmtId="168" fontId="25" fillId="5" borderId="1" xfId="1" applyNumberFormat="1" applyFont="1" applyFill="1" applyBorder="1" applyAlignment="1">
      <alignment vertical="center"/>
    </xf>
    <xf numFmtId="171" fontId="25" fillId="5" borderId="1" xfId="1" applyNumberFormat="1" applyFont="1" applyFill="1" applyBorder="1" applyAlignment="1">
      <alignment vertical="center"/>
    </xf>
    <xf numFmtId="165" fontId="30" fillId="5" borderId="1" xfId="1" applyNumberFormat="1" applyFont="1" applyFill="1" applyBorder="1" applyAlignment="1">
      <alignment horizontal="right" vertical="center"/>
    </xf>
    <xf numFmtId="0" fontId="27" fillId="5" borderId="1" xfId="1" applyFont="1" applyFill="1" applyBorder="1" applyAlignment="1">
      <alignment horizontal="left" vertical="center"/>
    </xf>
    <xf numFmtId="0" fontId="30" fillId="5" borderId="1" xfId="1" applyFont="1" applyFill="1" applyBorder="1" applyAlignment="1">
      <alignment horizontal="center" vertical="center"/>
    </xf>
    <xf numFmtId="0" fontId="30" fillId="5" borderId="0" xfId="1" applyFont="1" applyFill="1"/>
    <xf numFmtId="179" fontId="25" fillId="5" borderId="0" xfId="1" applyNumberFormat="1" applyFont="1" applyFill="1"/>
    <xf numFmtId="0" fontId="31" fillId="4" borderId="0" xfId="1" applyFont="1" applyFill="1" applyAlignment="1">
      <alignment horizontal="center" vertical="center"/>
    </xf>
    <xf numFmtId="0" fontId="25" fillId="4" borderId="0" xfId="1" applyFont="1" applyFill="1"/>
    <xf numFmtId="0" fontId="28" fillId="0" borderId="0" xfId="1" applyFont="1"/>
    <xf numFmtId="0" fontId="27" fillId="4" borderId="0" xfId="1" applyFont="1" applyFill="1"/>
    <xf numFmtId="0" fontId="27" fillId="4" borderId="0" xfId="1" applyFont="1" applyFill="1" applyAlignment="1">
      <alignment horizontal="center" vertical="center"/>
    </xf>
    <xf numFmtId="0" fontId="32" fillId="4" borderId="0" xfId="1" applyFont="1" applyFill="1" applyAlignment="1">
      <alignment horizontal="center" vertical="center"/>
    </xf>
    <xf numFmtId="0" fontId="27" fillId="4" borderId="5" xfId="1" applyFont="1" applyFill="1" applyBorder="1" applyAlignment="1">
      <alignment horizontal="center" vertical="center" wrapText="1"/>
    </xf>
    <xf numFmtId="0" fontId="25" fillId="4" borderId="1" xfId="1" applyFont="1" applyFill="1" applyBorder="1" applyAlignment="1">
      <alignment horizontal="center" vertical="center"/>
    </xf>
    <xf numFmtId="0" fontId="25" fillId="4" borderId="1" xfId="1" applyFont="1" applyFill="1" applyBorder="1" applyAlignment="1">
      <alignment horizontal="left" vertical="center"/>
    </xf>
    <xf numFmtId="0" fontId="31" fillId="4" borderId="1" xfId="1" applyFont="1" applyFill="1" applyBorder="1" applyAlignment="1">
      <alignment horizontal="center" vertical="center"/>
    </xf>
    <xf numFmtId="0" fontId="24" fillId="4" borderId="1" xfId="1" applyFont="1" applyFill="1" applyBorder="1" applyAlignment="1">
      <alignment vertical="center" wrapText="1"/>
    </xf>
    <xf numFmtId="1" fontId="25" fillId="4" borderId="1" xfId="0" applyNumberFormat="1" applyFont="1" applyFill="1" applyBorder="1" applyAlignment="1">
      <alignment vertical="center"/>
    </xf>
    <xf numFmtId="1" fontId="25" fillId="4" borderId="1" xfId="1" applyNumberFormat="1" applyFont="1" applyFill="1" applyBorder="1" applyAlignment="1">
      <alignment vertical="center"/>
    </xf>
    <xf numFmtId="180" fontId="25" fillId="4" borderId="1" xfId="1" applyNumberFormat="1" applyFont="1" applyFill="1" applyBorder="1" applyAlignment="1">
      <alignment horizontal="center" vertical="center"/>
    </xf>
    <xf numFmtId="1" fontId="25" fillId="4" borderId="1" xfId="1" applyNumberFormat="1" applyFont="1" applyFill="1" applyBorder="1" applyAlignment="1">
      <alignment horizontal="right" vertical="center"/>
    </xf>
    <xf numFmtId="181" fontId="25" fillId="4" borderId="1" xfId="1" applyNumberFormat="1" applyFont="1" applyFill="1" applyBorder="1" applyAlignment="1">
      <alignment horizontal="center" vertical="center"/>
    </xf>
    <xf numFmtId="0" fontId="31" fillId="4" borderId="1" xfId="1" applyFont="1" applyFill="1" applyBorder="1" applyAlignment="1">
      <alignment horizontal="center" vertical="center" wrapText="1"/>
    </xf>
    <xf numFmtId="165" fontId="25" fillId="4" borderId="1" xfId="0" applyNumberFormat="1" applyFont="1" applyFill="1" applyBorder="1" applyAlignment="1">
      <alignment vertical="center"/>
    </xf>
    <xf numFmtId="165" fontId="25" fillId="4" borderId="1" xfId="1" applyNumberFormat="1" applyFont="1" applyFill="1" applyBorder="1" applyAlignment="1">
      <alignment vertical="center"/>
    </xf>
    <xf numFmtId="167" fontId="25" fillId="4" borderId="1" xfId="1" applyNumberFormat="1" applyFont="1" applyFill="1" applyBorder="1" applyAlignment="1">
      <alignment horizontal="center" vertical="center" wrapText="1"/>
    </xf>
    <xf numFmtId="167" fontId="25" fillId="4" borderId="1" xfId="1" applyNumberFormat="1" applyFont="1" applyFill="1" applyBorder="1" applyAlignment="1">
      <alignment horizontal="center" vertical="center"/>
    </xf>
    <xf numFmtId="0" fontId="31" fillId="4" borderId="0" xfId="1" applyFont="1" applyFill="1"/>
    <xf numFmtId="0" fontId="24" fillId="4" borderId="11" xfId="1" applyFont="1" applyFill="1" applyBorder="1" applyAlignment="1">
      <alignment horizontal="center" vertical="center"/>
    </xf>
    <xf numFmtId="0" fontId="25" fillId="4" borderId="1" xfId="0" applyFont="1" applyFill="1" applyBorder="1" applyAlignment="1">
      <alignment vertical="center"/>
    </xf>
    <xf numFmtId="0" fontId="25" fillId="4" borderId="1" xfId="1" applyFont="1" applyFill="1" applyBorder="1" applyAlignment="1">
      <alignment vertical="center"/>
    </xf>
    <xf numFmtId="0" fontId="25" fillId="4" borderId="1" xfId="1" applyFont="1" applyFill="1" applyBorder="1"/>
    <xf numFmtId="0" fontId="25" fillId="4" borderId="7" xfId="1" applyFont="1" applyFill="1" applyBorder="1" applyAlignment="1">
      <alignment horizontal="center" vertical="center"/>
    </xf>
    <xf numFmtId="0" fontId="25" fillId="4" borderId="7" xfId="1" applyFont="1" applyFill="1" applyBorder="1" applyAlignment="1">
      <alignment horizontal="left" vertical="center"/>
    </xf>
    <xf numFmtId="0" fontId="25" fillId="4" borderId="7" xfId="1" applyFont="1" applyFill="1" applyBorder="1" applyAlignment="1">
      <alignment horizontal="center" vertical="center" wrapText="1"/>
    </xf>
    <xf numFmtId="0" fontId="25" fillId="4" borderId="7" xfId="1" applyFont="1" applyFill="1" applyBorder="1"/>
    <xf numFmtId="0" fontId="25" fillId="4" borderId="8" xfId="1" applyFont="1" applyFill="1" applyBorder="1" applyAlignment="1">
      <alignment horizontal="center" vertical="center"/>
    </xf>
    <xf numFmtId="0" fontId="25" fillId="4" borderId="8" xfId="1" applyFont="1" applyFill="1" applyBorder="1" applyAlignment="1">
      <alignment horizontal="left" vertical="center" wrapText="1"/>
    </xf>
    <xf numFmtId="0" fontId="25" fillId="4" borderId="8" xfId="1" applyFont="1" applyFill="1" applyBorder="1" applyAlignment="1">
      <alignment horizontal="center" vertical="center" wrapText="1"/>
    </xf>
    <xf numFmtId="0" fontId="25" fillId="4" borderId="8" xfId="1" applyFont="1" applyFill="1" applyBorder="1"/>
    <xf numFmtId="0" fontId="25" fillId="4" borderId="8" xfId="1" applyFont="1" applyFill="1" applyBorder="1" applyAlignment="1">
      <alignment horizontal="left" vertical="center"/>
    </xf>
    <xf numFmtId="0" fontId="25" fillId="4" borderId="9" xfId="1" applyFont="1" applyFill="1" applyBorder="1" applyAlignment="1">
      <alignment horizontal="center" vertical="center"/>
    </xf>
    <xf numFmtId="0" fontId="25" fillId="4" borderId="9" xfId="1" applyFont="1" applyFill="1" applyBorder="1" applyAlignment="1">
      <alignment horizontal="left" vertical="center" wrapText="1"/>
    </xf>
    <xf numFmtId="0" fontId="25" fillId="4" borderId="9" xfId="1" applyFont="1" applyFill="1" applyBorder="1" applyAlignment="1">
      <alignment horizontal="center" vertical="center" wrapText="1"/>
    </xf>
    <xf numFmtId="0" fontId="25" fillId="4" borderId="9" xfId="1" applyFont="1" applyFill="1" applyBorder="1"/>
    <xf numFmtId="0" fontId="25" fillId="4" borderId="6" xfId="1" applyFont="1" applyFill="1" applyBorder="1" applyAlignment="1">
      <alignment horizontal="center" vertical="center"/>
    </xf>
    <xf numFmtId="0" fontId="25" fillId="4" borderId="6" xfId="1" applyFont="1" applyFill="1" applyBorder="1" applyAlignment="1">
      <alignment horizontal="left" vertical="center"/>
    </xf>
    <xf numFmtId="0" fontId="25" fillId="4" borderId="6" xfId="1" applyFont="1" applyFill="1" applyBorder="1"/>
    <xf numFmtId="0" fontId="25" fillId="4" borderId="1" xfId="1" applyFont="1" applyFill="1" applyBorder="1" applyAlignment="1">
      <alignment horizontal="left" vertical="center" wrapText="1"/>
    </xf>
    <xf numFmtId="0" fontId="25" fillId="4" borderId="1" xfId="1" applyFont="1" applyFill="1" applyBorder="1" applyAlignment="1">
      <alignment horizontal="right" vertical="center"/>
    </xf>
    <xf numFmtId="172" fontId="25" fillId="4" borderId="1" xfId="1" applyNumberFormat="1" applyFont="1" applyFill="1" applyBorder="1" applyAlignment="1">
      <alignment vertical="center"/>
    </xf>
    <xf numFmtId="165" fontId="25" fillId="4" borderId="1" xfId="1" applyNumberFormat="1" applyFont="1" applyFill="1" applyBorder="1" applyAlignment="1">
      <alignment horizontal="right" vertical="center"/>
    </xf>
    <xf numFmtId="165" fontId="25" fillId="4" borderId="1" xfId="1" applyNumberFormat="1" applyFont="1" applyFill="1" applyBorder="1" applyAlignment="1">
      <alignment horizontal="center" vertical="center"/>
    </xf>
    <xf numFmtId="0" fontId="24" fillId="4" borderId="1" xfId="1" applyFont="1" applyFill="1" applyBorder="1" applyAlignment="1">
      <alignment horizontal="center" vertical="center" wrapText="1"/>
    </xf>
    <xf numFmtId="0" fontId="25" fillId="5" borderId="1" xfId="1" applyFont="1" applyFill="1" applyBorder="1" applyAlignment="1">
      <alignment horizontal="right" vertical="center"/>
    </xf>
    <xf numFmtId="174" fontId="25" fillId="4" borderId="1" xfId="1" applyNumberFormat="1" applyFont="1" applyFill="1" applyBorder="1" applyAlignment="1">
      <alignment horizontal="right" vertical="center"/>
    </xf>
    <xf numFmtId="170" fontId="25" fillId="4" borderId="1" xfId="1" applyNumberFormat="1" applyFont="1" applyFill="1" applyBorder="1" applyAlignment="1">
      <alignment horizontal="right" vertical="center"/>
    </xf>
    <xf numFmtId="165" fontId="24" fillId="4" borderId="1" xfId="1" applyNumberFormat="1" applyFont="1" applyFill="1" applyBorder="1" applyAlignment="1">
      <alignment horizontal="center" vertical="center" wrapText="1"/>
    </xf>
    <xf numFmtId="0" fontId="25" fillId="4" borderId="1" xfId="1" quotePrefix="1" applyFont="1" applyFill="1" applyBorder="1" applyAlignment="1">
      <alignment horizontal="left" vertical="center" wrapText="1"/>
    </xf>
    <xf numFmtId="1" fontId="25" fillId="5" borderId="1" xfId="1" applyNumberFormat="1" applyFont="1" applyFill="1" applyBorder="1" applyAlignment="1">
      <alignment horizontal="right" vertical="center"/>
    </xf>
    <xf numFmtId="171" fontId="25" fillId="4" borderId="1" xfId="1" applyNumberFormat="1" applyFont="1" applyFill="1" applyBorder="1" applyAlignment="1">
      <alignment horizontal="center" vertical="center" wrapText="1"/>
    </xf>
    <xf numFmtId="0" fontId="24" fillId="0" borderId="0" xfId="1" applyFont="1"/>
    <xf numFmtId="172" fontId="25" fillId="5" borderId="1" xfId="1" applyNumberFormat="1" applyFont="1" applyFill="1" applyBorder="1" applyAlignment="1">
      <alignment horizontal="right" vertical="center"/>
    </xf>
    <xf numFmtId="0" fontId="25" fillId="5" borderId="1" xfId="1" applyFont="1" applyFill="1" applyBorder="1" applyAlignment="1">
      <alignment vertical="center"/>
    </xf>
    <xf numFmtId="0" fontId="27" fillId="4" borderId="1" xfId="1" applyFont="1" applyFill="1" applyBorder="1" applyAlignment="1">
      <alignment horizontal="center" vertical="center"/>
    </xf>
    <xf numFmtId="0" fontId="27" fillId="4" borderId="3" xfId="1" applyFont="1" applyFill="1" applyBorder="1" applyAlignment="1">
      <alignment vertical="center" wrapText="1"/>
    </xf>
    <xf numFmtId="0" fontId="27" fillId="4" borderId="4" xfId="1" applyFont="1" applyFill="1" applyBorder="1" applyAlignment="1">
      <alignment vertical="center" wrapText="1"/>
    </xf>
    <xf numFmtId="165" fontId="27" fillId="4" borderId="1" xfId="1" applyNumberFormat="1" applyFont="1" applyFill="1" applyBorder="1" applyAlignment="1">
      <alignment horizontal="left" vertical="center"/>
    </xf>
    <xf numFmtId="165" fontId="27" fillId="4" borderId="1" xfId="1" applyNumberFormat="1" applyFont="1" applyFill="1" applyBorder="1" applyAlignment="1">
      <alignment horizontal="center" vertical="center"/>
    </xf>
    <xf numFmtId="165" fontId="27" fillId="4" borderId="1" xfId="1" applyNumberFormat="1" applyFont="1" applyFill="1" applyBorder="1" applyAlignment="1">
      <alignment vertical="center"/>
    </xf>
    <xf numFmtId="165" fontId="27" fillId="5" borderId="1" xfId="1" applyNumberFormat="1" applyFont="1" applyFill="1" applyBorder="1" applyAlignment="1">
      <alignment vertical="center"/>
    </xf>
    <xf numFmtId="171" fontId="25" fillId="4" borderId="1" xfId="1" applyNumberFormat="1" applyFont="1" applyFill="1" applyBorder="1" applyAlignment="1">
      <alignment vertical="center"/>
    </xf>
    <xf numFmtId="165" fontId="27" fillId="4" borderId="0" xfId="1" applyNumberFormat="1" applyFont="1" applyFill="1" applyAlignment="1">
      <alignment horizontal="center" vertical="center"/>
    </xf>
    <xf numFmtId="171" fontId="27" fillId="4" borderId="1" xfId="1" applyNumberFormat="1" applyFont="1" applyFill="1" applyBorder="1" applyAlignment="1">
      <alignment vertical="center"/>
    </xf>
    <xf numFmtId="0" fontId="28" fillId="4" borderId="0" xfId="1" applyFont="1" applyFill="1"/>
    <xf numFmtId="168" fontId="25" fillId="4" borderId="1" xfId="1" applyNumberFormat="1" applyFont="1" applyFill="1" applyBorder="1" applyAlignment="1">
      <alignment vertical="center"/>
    </xf>
    <xf numFmtId="2" fontId="25" fillId="5" borderId="1" xfId="1" applyNumberFormat="1" applyFont="1" applyFill="1" applyBorder="1" applyAlignment="1">
      <alignment vertical="center"/>
    </xf>
    <xf numFmtId="170" fontId="25" fillId="5" borderId="1" xfId="1" applyNumberFormat="1" applyFont="1" applyFill="1" applyBorder="1" applyAlignment="1">
      <alignment vertical="center"/>
    </xf>
    <xf numFmtId="0" fontId="25" fillId="0" borderId="1" xfId="1" applyFont="1" applyBorder="1" applyAlignment="1">
      <alignment horizontal="center" vertical="center"/>
    </xf>
    <xf numFmtId="0" fontId="25" fillId="0" borderId="1" xfId="1" applyFont="1" applyBorder="1" applyAlignment="1">
      <alignment horizontal="left" vertical="center"/>
    </xf>
    <xf numFmtId="0" fontId="25" fillId="0" borderId="1" xfId="1" applyFont="1" applyBorder="1" applyAlignment="1">
      <alignment horizontal="right" vertical="center"/>
    </xf>
    <xf numFmtId="165" fontId="25" fillId="0" borderId="1" xfId="1" applyNumberFormat="1" applyFont="1" applyBorder="1" applyAlignment="1">
      <alignment vertical="center"/>
    </xf>
    <xf numFmtId="171" fontId="25" fillId="4" borderId="1" xfId="1" applyNumberFormat="1" applyFont="1" applyFill="1" applyBorder="1" applyAlignment="1">
      <alignment vertical="center" wrapText="1"/>
    </xf>
    <xf numFmtId="170" fontId="25" fillId="4" borderId="1" xfId="1" applyNumberFormat="1" applyFont="1" applyFill="1" applyBorder="1" applyAlignment="1">
      <alignment vertical="center" wrapText="1"/>
    </xf>
    <xf numFmtId="171" fontId="25" fillId="5" borderId="1" xfId="1" applyNumberFormat="1" applyFont="1" applyFill="1" applyBorder="1" applyAlignment="1">
      <alignment vertical="center" wrapText="1"/>
    </xf>
    <xf numFmtId="170" fontId="25" fillId="5" borderId="1" xfId="1" applyNumberFormat="1" applyFont="1" applyFill="1" applyBorder="1" applyAlignment="1">
      <alignment vertical="center" wrapText="1"/>
    </xf>
    <xf numFmtId="0" fontId="27" fillId="4" borderId="1" xfId="1" applyFont="1" applyFill="1" applyBorder="1" applyAlignment="1">
      <alignment horizontal="left" vertical="center"/>
    </xf>
    <xf numFmtId="171" fontId="35" fillId="4" borderId="1" xfId="1" applyNumberFormat="1" applyFont="1" applyFill="1" applyBorder="1" applyAlignment="1">
      <alignment vertical="center"/>
    </xf>
    <xf numFmtId="170" fontId="35" fillId="4" borderId="1" xfId="1" applyNumberFormat="1" applyFont="1" applyFill="1" applyBorder="1" applyAlignment="1">
      <alignment vertical="center"/>
    </xf>
    <xf numFmtId="165" fontId="35" fillId="5" borderId="1" xfId="1" applyNumberFormat="1" applyFont="1" applyFill="1" applyBorder="1" applyAlignment="1">
      <alignment vertical="center"/>
    </xf>
    <xf numFmtId="172" fontId="25" fillId="4" borderId="1" xfId="1" applyNumberFormat="1" applyFont="1" applyFill="1" applyBorder="1" applyAlignment="1">
      <alignment horizontal="right" vertical="center" wrapText="1"/>
    </xf>
    <xf numFmtId="2" fontId="25" fillId="4" borderId="0" xfId="1" applyNumberFormat="1" applyFont="1" applyFill="1"/>
    <xf numFmtId="171" fontId="36" fillId="4" borderId="1" xfId="1" applyNumberFormat="1" applyFont="1" applyFill="1" applyBorder="1" applyAlignment="1">
      <alignment vertical="center"/>
    </xf>
    <xf numFmtId="170" fontId="36" fillId="4" borderId="1" xfId="1" applyNumberFormat="1" applyFont="1" applyFill="1" applyBorder="1" applyAlignment="1">
      <alignment vertical="center"/>
    </xf>
    <xf numFmtId="0" fontId="27" fillId="0" borderId="1" xfId="1" applyFont="1" applyBorder="1" applyAlignment="1">
      <alignment horizontal="center" vertical="center"/>
    </xf>
    <xf numFmtId="0" fontId="27" fillId="0" borderId="1" xfId="1" applyFont="1" applyBorder="1" applyAlignment="1">
      <alignment horizontal="left" vertical="center"/>
    </xf>
    <xf numFmtId="0" fontId="27" fillId="4" borderId="1" xfId="1" applyFont="1" applyFill="1" applyBorder="1"/>
    <xf numFmtId="0" fontId="27" fillId="0" borderId="0" xfId="1" applyFont="1"/>
    <xf numFmtId="0" fontId="25" fillId="0" borderId="1" xfId="1" applyFont="1" applyBorder="1" applyAlignment="1">
      <alignment vertical="center"/>
    </xf>
    <xf numFmtId="0" fontId="25" fillId="0" borderId="0" xfId="1" applyFont="1" applyAlignment="1">
      <alignment vertical="center"/>
    </xf>
    <xf numFmtId="0" fontId="25" fillId="0" borderId="1" xfId="1" applyFont="1" applyBorder="1" applyAlignment="1">
      <alignment horizontal="left" vertical="center" wrapText="1"/>
    </xf>
    <xf numFmtId="0" fontId="25" fillId="0" borderId="1" xfId="1" applyFont="1" applyBorder="1" applyAlignment="1">
      <alignment horizontal="center" vertical="center" wrapText="1"/>
    </xf>
    <xf numFmtId="0" fontId="27" fillId="4" borderId="1" xfId="1" applyFont="1" applyFill="1" applyBorder="1" applyAlignment="1">
      <alignment vertical="center"/>
    </xf>
    <xf numFmtId="0" fontId="27" fillId="4" borderId="1" xfId="1" applyFont="1" applyFill="1" applyBorder="1" applyAlignment="1">
      <alignment horizontal="right" vertical="center"/>
    </xf>
    <xf numFmtId="2" fontId="25" fillId="5" borderId="1" xfId="1" applyNumberFormat="1" applyFont="1" applyFill="1" applyBorder="1" applyAlignment="1">
      <alignment horizontal="right" vertical="center"/>
    </xf>
    <xf numFmtId="0" fontId="35" fillId="0" borderId="1" xfId="1" applyFont="1" applyBorder="1" applyAlignment="1">
      <alignment horizontal="center" vertical="center"/>
    </xf>
    <xf numFmtId="0" fontId="25" fillId="4" borderId="0" xfId="1" applyFont="1" applyFill="1" applyAlignment="1">
      <alignment vertical="center"/>
    </xf>
    <xf numFmtId="2" fontId="25" fillId="4" borderId="1" xfId="1" applyNumberFormat="1" applyFont="1" applyFill="1" applyBorder="1" applyAlignment="1">
      <alignment vertical="center"/>
    </xf>
    <xf numFmtId="0" fontId="25" fillId="0" borderId="6" xfId="1" applyFont="1" applyBorder="1" applyAlignment="1">
      <alignment horizontal="center" vertical="center"/>
    </xf>
    <xf numFmtId="0" fontId="25" fillId="4" borderId="6" xfId="1" applyFont="1" applyFill="1" applyBorder="1" applyAlignment="1">
      <alignment horizontal="right" vertical="center"/>
    </xf>
    <xf numFmtId="0" fontId="30" fillId="0" borderId="0" xfId="1" applyFont="1" applyAlignment="1">
      <alignment vertical="center"/>
    </xf>
    <xf numFmtId="0" fontId="24" fillId="2" borderId="0" xfId="1" applyFont="1" applyFill="1" applyAlignment="1">
      <alignment horizontal="left" vertical="center"/>
    </xf>
    <xf numFmtId="0" fontId="27" fillId="2" borderId="1" xfId="1" applyFont="1" applyFill="1" applyBorder="1" applyAlignment="1">
      <alignment horizontal="center" vertical="center"/>
    </xf>
    <xf numFmtId="0" fontId="27" fillId="2" borderId="0" xfId="1" applyFont="1" applyFill="1" applyAlignment="1">
      <alignment horizontal="center" vertical="center" wrapText="1"/>
    </xf>
    <xf numFmtId="0" fontId="24" fillId="2" borderId="0" xfId="1" applyFont="1" applyFill="1" applyAlignment="1">
      <alignment horizontal="center" vertical="center"/>
    </xf>
    <xf numFmtId="0" fontId="27" fillId="2" borderId="1" xfId="1" applyFont="1" applyFill="1" applyBorder="1" applyAlignment="1">
      <alignment horizontal="center" vertical="center" wrapText="1"/>
    </xf>
    <xf numFmtId="0" fontId="27" fillId="2" borderId="2" xfId="1" applyFont="1" applyFill="1" applyBorder="1" applyAlignment="1">
      <alignment horizontal="center" vertical="center"/>
    </xf>
    <xf numFmtId="0" fontId="27" fillId="2" borderId="3" xfId="1" applyFont="1" applyFill="1" applyBorder="1" applyAlignment="1">
      <alignment horizontal="center" vertical="center"/>
    </xf>
    <xf numFmtId="0" fontId="27" fillId="2" borderId="4" xfId="1" applyFont="1" applyFill="1" applyBorder="1" applyAlignment="1">
      <alignment horizontal="center" vertical="center"/>
    </xf>
    <xf numFmtId="0" fontId="27" fillId="0" borderId="2"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5" xfId="1" applyFont="1" applyBorder="1" applyAlignment="1">
      <alignment horizontal="center" vertical="center" wrapText="1"/>
    </xf>
    <xf numFmtId="0" fontId="27" fillId="0" borderId="6" xfId="1" applyFont="1" applyBorder="1" applyAlignment="1">
      <alignment horizontal="center" vertical="center" wrapText="1"/>
    </xf>
    <xf numFmtId="0" fontId="27" fillId="2" borderId="5" xfId="1" applyFont="1" applyFill="1" applyBorder="1" applyAlignment="1">
      <alignment horizontal="center" vertical="center" wrapText="1"/>
    </xf>
    <xf numFmtId="0" fontId="27" fillId="2" borderId="6" xfId="1" applyFont="1" applyFill="1" applyBorder="1" applyAlignment="1">
      <alignment horizontal="center" vertical="center" wrapText="1"/>
    </xf>
    <xf numFmtId="171" fontId="7" fillId="5" borderId="5" xfId="1" applyNumberFormat="1" applyFont="1" applyFill="1" applyBorder="1" applyAlignment="1">
      <alignment horizontal="center" vertical="center" wrapText="1"/>
    </xf>
    <xf numFmtId="171" fontId="7" fillId="5" borderId="12" xfId="1" applyNumberFormat="1" applyFont="1" applyFill="1" applyBorder="1" applyAlignment="1">
      <alignment horizontal="center" vertical="center" wrapText="1"/>
    </xf>
    <xf numFmtId="171" fontId="7" fillId="5" borderId="6" xfId="1" applyNumberFormat="1" applyFont="1" applyFill="1" applyBorder="1" applyAlignment="1">
      <alignment horizontal="center" vertical="center" wrapText="1"/>
    </xf>
    <xf numFmtId="171" fontId="7" fillId="5" borderId="1" xfId="1" applyNumberFormat="1" applyFont="1" applyFill="1" applyBorder="1" applyAlignment="1">
      <alignment horizontal="center" vertical="center" wrapText="1"/>
    </xf>
    <xf numFmtId="171" fontId="7" fillId="5" borderId="1" xfId="1" applyNumberFormat="1" applyFont="1" applyFill="1" applyBorder="1" applyAlignment="1">
      <alignment horizontal="center" vertical="center"/>
    </xf>
    <xf numFmtId="171" fontId="7" fillId="5" borderId="3" xfId="1" applyNumberFormat="1" applyFont="1" applyFill="1" applyBorder="1" applyAlignment="1">
      <alignment horizontal="center" vertical="center" wrapText="1"/>
    </xf>
    <xf numFmtId="171" fontId="7" fillId="5" borderId="4" xfId="1" applyNumberFormat="1" applyFont="1" applyFill="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171" fontId="4" fillId="5" borderId="0" xfId="1" applyNumberFormat="1" applyFont="1" applyFill="1" applyAlignment="1">
      <alignment horizontal="left" vertical="center"/>
    </xf>
    <xf numFmtId="171" fontId="5" fillId="5" borderId="0" xfId="1" applyNumberFormat="1" applyFont="1" applyFill="1" applyAlignment="1">
      <alignment horizontal="center" vertical="center"/>
    </xf>
    <xf numFmtId="171" fontId="7" fillId="5" borderId="0" xfId="1" applyNumberFormat="1" applyFont="1" applyFill="1" applyAlignment="1">
      <alignment horizontal="center" vertical="center" wrapText="1"/>
    </xf>
    <xf numFmtId="171" fontId="4" fillId="5" borderId="0" xfId="1" applyNumberFormat="1" applyFont="1" applyFill="1" applyAlignment="1">
      <alignment horizontal="center" vertical="center" wrapText="1"/>
    </xf>
    <xf numFmtId="165" fontId="7" fillId="5" borderId="1" xfId="1" applyNumberFormat="1" applyFont="1" applyFill="1" applyBorder="1" applyAlignment="1">
      <alignment horizontal="center" vertical="center"/>
    </xf>
    <xf numFmtId="171" fontId="7" fillId="5" borderId="5" xfId="1" applyNumberFormat="1" applyFont="1" applyFill="1" applyBorder="1" applyAlignment="1">
      <alignment horizontal="center" vertical="center"/>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4" borderId="1" xfId="1" applyFont="1" applyFill="1" applyBorder="1" applyAlignment="1">
      <alignment horizontal="center" vertical="center" wrapText="1"/>
    </xf>
    <xf numFmtId="171" fontId="7" fillId="5" borderId="2" xfId="1" applyNumberFormat="1" applyFont="1" applyFill="1" applyBorder="1" applyAlignment="1">
      <alignment horizontal="center" vertical="center" wrapText="1"/>
    </xf>
    <xf numFmtId="0" fontId="4" fillId="4" borderId="0" xfId="1" applyFont="1" applyFill="1"/>
    <xf numFmtId="0" fontId="7" fillId="4" borderId="0" xfId="1" applyFont="1" applyFill="1" applyAlignment="1">
      <alignment horizontal="center" vertical="center" wrapText="1"/>
    </xf>
    <xf numFmtId="0" fontId="4" fillId="4" borderId="0" xfId="1" applyFont="1" applyFill="1" applyAlignment="1">
      <alignment horizontal="center" vertical="center" wrapText="1"/>
    </xf>
    <xf numFmtId="0" fontId="7" fillId="4" borderId="1" xfId="1" applyFont="1" applyFill="1" applyBorder="1" applyAlignment="1">
      <alignment horizontal="center" vertical="center"/>
    </xf>
    <xf numFmtId="171" fontId="7" fillId="5" borderId="3" xfId="1" applyNumberFormat="1" applyFont="1" applyFill="1" applyBorder="1" applyAlignment="1">
      <alignment horizontal="center" vertical="center"/>
    </xf>
    <xf numFmtId="171" fontId="7" fillId="5" borderId="4" xfId="1" applyNumberFormat="1" applyFont="1" applyFill="1" applyBorder="1" applyAlignment="1">
      <alignment horizontal="center" vertical="center"/>
    </xf>
    <xf numFmtId="0" fontId="27" fillId="5" borderId="1" xfId="1" applyFont="1" applyFill="1" applyBorder="1" applyAlignment="1">
      <alignment horizontal="center" vertical="center" wrapText="1"/>
    </xf>
    <xf numFmtId="0" fontId="24" fillId="5" borderId="0" xfId="1" applyFont="1" applyFill="1" applyAlignment="1">
      <alignment horizontal="left" vertical="center"/>
    </xf>
    <xf numFmtId="0" fontId="27" fillId="5" borderId="0" xfId="1" applyFont="1" applyFill="1" applyAlignment="1">
      <alignment horizontal="center" vertical="center" wrapText="1"/>
    </xf>
    <xf numFmtId="0" fontId="24" fillId="5" borderId="0" xfId="1" applyFont="1" applyFill="1" applyAlignment="1">
      <alignment horizontal="center" vertical="center"/>
    </xf>
    <xf numFmtId="0" fontId="27" fillId="5" borderId="1" xfId="1" applyFont="1" applyFill="1" applyBorder="1" applyAlignment="1">
      <alignment horizontal="center" vertical="center"/>
    </xf>
    <xf numFmtId="0" fontId="27" fillId="5" borderId="5" xfId="1" applyFont="1" applyFill="1" applyBorder="1" applyAlignment="1">
      <alignment horizontal="center" vertical="center" wrapText="1"/>
    </xf>
    <xf numFmtId="0" fontId="27" fillId="5" borderId="6" xfId="1" applyFont="1" applyFill="1" applyBorder="1" applyAlignment="1">
      <alignment horizontal="center" vertical="center" wrapText="1"/>
    </xf>
    <xf numFmtId="0" fontId="27" fillId="5" borderId="2" xfId="1" applyFont="1" applyFill="1" applyBorder="1" applyAlignment="1">
      <alignment horizontal="center" vertical="center" wrapText="1"/>
    </xf>
    <xf numFmtId="0" fontId="27" fillId="5" borderId="3" xfId="1" applyFont="1" applyFill="1" applyBorder="1" applyAlignment="1">
      <alignment horizontal="center" vertical="center" wrapText="1"/>
    </xf>
    <xf numFmtId="0" fontId="27" fillId="5" borderId="4" xfId="1" applyFont="1" applyFill="1" applyBorder="1" applyAlignment="1">
      <alignment horizontal="center" vertical="center" wrapText="1"/>
    </xf>
    <xf numFmtId="0" fontId="27" fillId="4" borderId="5" xfId="1" applyFont="1" applyFill="1" applyBorder="1" applyAlignment="1">
      <alignment horizontal="center" vertical="center" wrapText="1"/>
    </xf>
    <xf numFmtId="0" fontId="24" fillId="4" borderId="0" xfId="1" applyFont="1" applyFill="1" applyAlignment="1">
      <alignment horizontal="left" vertical="center"/>
    </xf>
    <xf numFmtId="0" fontId="27" fillId="4" borderId="0" xfId="1" applyFont="1" applyFill="1" applyAlignment="1">
      <alignment horizontal="center" vertical="center" wrapText="1"/>
    </xf>
    <xf numFmtId="0" fontId="24" fillId="4" borderId="0" xfId="1" applyFont="1" applyFill="1" applyAlignment="1">
      <alignment horizontal="center" vertical="center" wrapText="1"/>
    </xf>
    <xf numFmtId="0" fontId="27" fillId="4" borderId="5" xfId="1" applyFont="1" applyFill="1" applyBorder="1" applyAlignment="1">
      <alignment horizontal="center" vertical="center"/>
    </xf>
    <xf numFmtId="0" fontId="27" fillId="4" borderId="3" xfId="1" applyFont="1" applyFill="1" applyBorder="1" applyAlignment="1">
      <alignment horizontal="center" vertical="center"/>
    </xf>
    <xf numFmtId="0" fontId="27" fillId="4" borderId="4" xfId="1" applyFont="1" applyFill="1" applyBorder="1" applyAlignment="1">
      <alignment horizontal="center" vertical="center"/>
    </xf>
    <xf numFmtId="0" fontId="30" fillId="4" borderId="0" xfId="1" applyFont="1" applyFill="1" applyAlignment="1">
      <alignment horizontal="left" vertical="center"/>
    </xf>
    <xf numFmtId="0" fontId="25" fillId="4" borderId="0" xfId="1" applyFont="1" applyFill="1"/>
    <xf numFmtId="0" fontId="4" fillId="4" borderId="0" xfId="1" applyFont="1" applyFill="1" applyAlignment="1">
      <alignment horizontal="left" vertical="center"/>
    </xf>
    <xf numFmtId="0" fontId="7" fillId="0" borderId="12" xfId="1" applyFont="1" applyBorder="1" applyAlignment="1">
      <alignment horizontal="center" vertical="center" wrapText="1"/>
    </xf>
    <xf numFmtId="0" fontId="7" fillId="4" borderId="3" xfId="1" applyFont="1" applyFill="1" applyBorder="1" applyAlignment="1">
      <alignment horizontal="center" vertical="center"/>
    </xf>
    <xf numFmtId="0" fontId="7" fillId="4" borderId="4" xfId="1" applyFont="1" applyFill="1" applyBorder="1" applyAlignment="1">
      <alignment horizontal="center" vertical="center"/>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wrapText="1"/>
    </xf>
    <xf numFmtId="0" fontId="24" fillId="4" borderId="0" xfId="1" applyFont="1" applyFill="1"/>
    <xf numFmtId="0" fontId="27" fillId="4" borderId="2" xfId="1" applyFont="1" applyFill="1" applyBorder="1" applyAlignment="1">
      <alignment horizontal="center" vertical="center" wrapText="1"/>
    </xf>
    <xf numFmtId="0" fontId="27" fillId="4" borderId="3" xfId="1" applyFont="1" applyFill="1" applyBorder="1" applyAlignment="1">
      <alignment horizontal="center" vertical="center" wrapText="1"/>
    </xf>
    <xf numFmtId="0" fontId="27" fillId="4" borderId="4" xfId="1" applyFont="1" applyFill="1" applyBorder="1" applyAlignment="1">
      <alignment horizontal="center" vertical="center" wrapText="1"/>
    </xf>
    <xf numFmtId="0" fontId="27" fillId="4" borderId="6" xfId="1" applyFont="1" applyFill="1" applyBorder="1" applyAlignment="1">
      <alignment horizontal="center" vertical="center" wrapText="1"/>
    </xf>
    <xf numFmtId="0" fontId="27" fillId="0" borderId="1" xfId="1" applyFont="1" applyBorder="1" applyAlignment="1">
      <alignment horizontal="center" vertical="center" wrapText="1"/>
    </xf>
    <xf numFmtId="0" fontId="24" fillId="4" borderId="0" xfId="1" applyFont="1" applyFill="1" applyAlignment="1">
      <alignment horizontal="center" vertical="center"/>
    </xf>
    <xf numFmtId="0" fontId="27" fillId="4" borderId="1" xfId="1" applyFont="1" applyFill="1" applyBorder="1" applyAlignment="1">
      <alignment horizontal="center" vertical="center"/>
    </xf>
    <xf numFmtId="0" fontId="27" fillId="4" borderId="1" xfId="1" applyFont="1" applyFill="1" applyBorder="1" applyAlignment="1">
      <alignment horizontal="center" vertical="center" wrapText="1"/>
    </xf>
    <xf numFmtId="0" fontId="27" fillId="4" borderId="2" xfId="1" applyFont="1" applyFill="1" applyBorder="1" applyAlignment="1">
      <alignment horizontal="center" vertical="center"/>
    </xf>
    <xf numFmtId="0" fontId="27" fillId="4" borderId="14" xfId="1" applyFont="1" applyFill="1" applyBorder="1" applyAlignment="1">
      <alignment horizontal="center" vertical="center" wrapText="1"/>
    </xf>
    <xf numFmtId="0" fontId="27" fillId="4" borderId="15" xfId="1" applyFont="1" applyFill="1" applyBorder="1" applyAlignment="1">
      <alignment horizontal="center" vertical="center" wrapText="1"/>
    </xf>
    <xf numFmtId="0" fontId="24" fillId="0" borderId="0" xfId="1" applyFont="1"/>
    <xf numFmtId="0" fontId="27" fillId="0" borderId="0" xfId="1" applyFont="1" applyAlignment="1">
      <alignment horizontal="center" vertical="center" wrapText="1"/>
    </xf>
    <xf numFmtId="0" fontId="24" fillId="0" borderId="0" xfId="1" applyFont="1" applyAlignment="1">
      <alignment horizontal="center" vertical="center"/>
    </xf>
    <xf numFmtId="0" fontId="25" fillId="0" borderId="0" xfId="1" applyFont="1" applyAlignment="1">
      <alignment horizontal="center" vertical="center"/>
    </xf>
    <xf numFmtId="0" fontId="27" fillId="0" borderId="1" xfId="1" applyFont="1" applyBorder="1" applyAlignment="1">
      <alignment horizontal="center" vertical="center"/>
    </xf>
    <xf numFmtId="0" fontId="25" fillId="0" borderId="10" xfId="1" applyFont="1" applyBorder="1"/>
    <xf numFmtId="0" fontId="27" fillId="4" borderId="10" xfId="1" applyFont="1" applyFill="1" applyBorder="1" applyAlignment="1">
      <alignment horizontal="center" vertical="center" wrapText="1"/>
    </xf>
    <xf numFmtId="0" fontId="27" fillId="4" borderId="1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4" fillId="0" borderId="0" xfId="1" applyFont="1" applyAlignment="1">
      <alignment horizontal="left" vertical="center"/>
    </xf>
    <xf numFmtId="0" fontId="7" fillId="0" borderId="0" xfId="1" applyFont="1" applyAlignment="1">
      <alignment horizontal="center" vertical="center" wrapText="1"/>
    </xf>
    <xf numFmtId="0" fontId="4" fillId="0" borderId="0" xfId="1" applyFont="1" applyAlignment="1">
      <alignment horizontal="center" vertical="center"/>
    </xf>
    <xf numFmtId="0" fontId="7" fillId="0" borderId="1" xfId="1" applyFont="1" applyBorder="1" applyAlignment="1">
      <alignment horizontal="center" vertical="center"/>
    </xf>
    <xf numFmtId="0" fontId="4" fillId="2" borderId="0" xfId="1" applyFont="1" applyFill="1" applyAlignment="1">
      <alignment horizontal="left" vertical="center"/>
    </xf>
    <xf numFmtId="0" fontId="7" fillId="2" borderId="0" xfId="1" applyFont="1" applyFill="1" applyAlignment="1">
      <alignment horizontal="center" vertical="center" wrapText="1"/>
    </xf>
    <xf numFmtId="0" fontId="4" fillId="2" borderId="0" xfId="1" applyFont="1" applyFill="1" applyAlignment="1">
      <alignment horizontal="center" vertical="center" wrapText="1"/>
    </xf>
    <xf numFmtId="0" fontId="7" fillId="2" borderId="0" xfId="1" applyFont="1" applyFill="1" applyAlignment="1">
      <alignment horizontal="right" vertical="center"/>
    </xf>
    <xf numFmtId="0" fontId="7" fillId="2" borderId="1" xfId="1" applyFont="1" applyFill="1" applyBorder="1" applyAlignment="1">
      <alignment horizontal="center" vertical="center"/>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5" fillId="2" borderId="0" xfId="1" applyFont="1" applyFill="1" applyAlignment="1">
      <alignment horizontal="left" vertical="center" wrapText="1"/>
    </xf>
    <xf numFmtId="0" fontId="7" fillId="2" borderId="12" xfId="1" applyFont="1" applyFill="1" applyBorder="1" applyAlignment="1">
      <alignment horizontal="center" vertical="center" wrapText="1"/>
    </xf>
    <xf numFmtId="0" fontId="4" fillId="4" borderId="0" xfId="1" applyFont="1" applyFill="1" applyAlignment="1">
      <alignment horizontal="center" vertical="center"/>
    </xf>
    <xf numFmtId="0" fontId="5" fillId="4" borderId="0" xfId="1" applyFont="1" applyFill="1" applyAlignment="1">
      <alignment horizontal="center" vertical="center"/>
    </xf>
    <xf numFmtId="0" fontId="7" fillId="4" borderId="2" xfId="1" applyFont="1" applyFill="1" applyBorder="1" applyAlignment="1">
      <alignment horizontal="center" vertical="center"/>
    </xf>
    <xf numFmtId="0" fontId="7" fillId="4" borderId="5"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2"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165" fontId="37" fillId="5" borderId="1" xfId="1" applyNumberFormat="1" applyFont="1" applyFill="1" applyBorder="1" applyAlignment="1">
      <alignment horizontal="center" vertical="center" wrapText="1"/>
    </xf>
    <xf numFmtId="0" fontId="7" fillId="5" borderId="1" xfId="1" applyFont="1" applyFill="1" applyBorder="1" applyAlignment="1">
      <alignment horizontal="left" vertical="center"/>
    </xf>
    <xf numFmtId="165" fontId="38" fillId="5" borderId="5" xfId="1" applyNumberFormat="1" applyFont="1" applyFill="1" applyBorder="1" applyAlignment="1">
      <alignment horizontal="center" vertical="center" wrapText="1"/>
    </xf>
    <xf numFmtId="0" fontId="7" fillId="5" borderId="0" xfId="1" applyFont="1" applyFill="1"/>
    <xf numFmtId="0" fontId="5" fillId="5" borderId="1" xfId="1" applyFont="1" applyFill="1" applyBorder="1" applyAlignment="1">
      <alignment horizontal="center" vertical="center"/>
    </xf>
    <xf numFmtId="0" fontId="5" fillId="5" borderId="1" xfId="1" applyFont="1" applyFill="1" applyBorder="1" applyAlignment="1">
      <alignment horizontal="left" vertical="center"/>
    </xf>
    <xf numFmtId="186" fontId="5" fillId="2" borderId="8" xfId="5" applyNumberFormat="1" applyFont="1" applyFill="1" applyBorder="1" applyAlignment="1">
      <alignment horizontal="right" vertical="center"/>
    </xf>
    <xf numFmtId="165" fontId="38" fillId="5" borderId="12" xfId="1" applyNumberFormat="1" applyFont="1" applyFill="1" applyBorder="1" applyAlignment="1">
      <alignment horizontal="center" vertical="center" wrapText="1"/>
    </xf>
    <xf numFmtId="0" fontId="5" fillId="5" borderId="0" xfId="1" applyFont="1" applyFill="1"/>
    <xf numFmtId="187" fontId="5" fillId="2" borderId="8" xfId="5" applyNumberFormat="1" applyFont="1" applyFill="1" applyBorder="1" applyAlignment="1">
      <alignment horizontal="right" vertical="center"/>
    </xf>
    <xf numFmtId="187" fontId="5" fillId="2" borderId="1" xfId="5" applyNumberFormat="1" applyFont="1" applyFill="1" applyBorder="1" applyAlignment="1">
      <alignment horizontal="right" vertical="center"/>
    </xf>
    <xf numFmtId="0" fontId="5" fillId="5" borderId="1" xfId="1" applyFont="1" applyFill="1" applyBorder="1" applyAlignment="1">
      <alignment horizontal="left" vertical="center" wrapText="1"/>
    </xf>
    <xf numFmtId="165" fontId="38" fillId="5" borderId="6" xfId="1" applyNumberFormat="1" applyFont="1" applyFill="1" applyBorder="1" applyAlignment="1">
      <alignment horizontal="center" vertical="center" wrapText="1"/>
    </xf>
  </cellXfs>
  <cellStyles count="7">
    <cellStyle name="Comma" xfId="5" builtinId="3"/>
    <cellStyle name="Comma 2" xfId="2" xr:uid="{00000000-0005-0000-0000-000001000000}"/>
    <cellStyle name="Normal" xfId="0" builtinId="0"/>
    <cellStyle name="Normal - Style1 2 3" xfId="6" xr:uid="{00000000-0005-0000-0000-000003000000}"/>
    <cellStyle name="Normal 2" xfId="1"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213692</xdr:colOff>
      <xdr:row>2</xdr:row>
      <xdr:rowOff>434005</xdr:rowOff>
    </xdr:from>
    <xdr:to>
      <xdr:col>5</xdr:col>
      <xdr:colOff>621196</xdr:colOff>
      <xdr:row>2</xdr:row>
      <xdr:rowOff>434005</xdr:rowOff>
    </xdr:to>
    <xdr:cxnSp macro="">
      <xdr:nvCxnSpPr>
        <xdr:cNvPr id="5" name="Straight Connector 4">
          <a:extLst>
            <a:ext uri="{FF2B5EF4-FFF2-40B4-BE49-F238E27FC236}">
              <a16:creationId xmlns:a16="http://schemas.microsoft.com/office/drawing/2014/main" id="{C41331C1-B7C4-F536-F59C-4F0AD3007A04}"/>
            </a:ext>
          </a:extLst>
        </xdr:cNvPr>
        <xdr:cNvCxnSpPr/>
      </xdr:nvCxnSpPr>
      <xdr:spPr>
        <a:xfrm>
          <a:off x="5357192" y="980657"/>
          <a:ext cx="23953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114595</xdr:colOff>
      <xdr:row>3</xdr:row>
      <xdr:rowOff>10212</xdr:rowOff>
    </xdr:from>
    <xdr:to>
      <xdr:col>6</xdr:col>
      <xdr:colOff>73269</xdr:colOff>
      <xdr:row>3</xdr:row>
      <xdr:rowOff>10212</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5668403" y="911424"/>
          <a:ext cx="167317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307628</xdr:colOff>
      <xdr:row>3</xdr:row>
      <xdr:rowOff>78466</xdr:rowOff>
    </xdr:from>
    <xdr:to>
      <xdr:col>10</xdr:col>
      <xdr:colOff>902185</xdr:colOff>
      <xdr:row>3</xdr:row>
      <xdr:rowOff>78466</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6874275" y="974937"/>
          <a:ext cx="338482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391800</xdr:colOff>
      <xdr:row>2</xdr:row>
      <xdr:rowOff>335441</xdr:rowOff>
    </xdr:from>
    <xdr:to>
      <xdr:col>5</xdr:col>
      <xdr:colOff>504825</xdr:colOff>
      <xdr:row>2</xdr:row>
      <xdr:rowOff>335441</xdr:rowOff>
    </xdr:to>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4916175" y="811691"/>
          <a:ext cx="2646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727101</xdr:colOff>
      <xdr:row>4</xdr:row>
      <xdr:rowOff>82981</xdr:rowOff>
    </xdr:from>
    <xdr:to>
      <xdr:col>5</xdr:col>
      <xdr:colOff>720587</xdr:colOff>
      <xdr:row>4</xdr:row>
      <xdr:rowOff>82981</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4984362" y="1110024"/>
          <a:ext cx="18570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3</xdr:row>
      <xdr:rowOff>79203</xdr:rowOff>
    </xdr:from>
    <xdr:to>
      <xdr:col>9</xdr:col>
      <xdr:colOff>705973</xdr:colOff>
      <xdr:row>3</xdr:row>
      <xdr:rowOff>79203</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7806151" y="964468"/>
          <a:ext cx="18084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354623</xdr:colOff>
      <xdr:row>3</xdr:row>
      <xdr:rowOff>56417</xdr:rowOff>
    </xdr:from>
    <xdr:to>
      <xdr:col>5</xdr:col>
      <xdr:colOff>459398</xdr:colOff>
      <xdr:row>3</xdr:row>
      <xdr:rowOff>56417</xdr:rowOff>
    </xdr:to>
    <xdr:cxnSp macro="">
      <xdr:nvCxnSpPr>
        <xdr:cNvPr id="4" name="Straight Connector 3">
          <a:extLst>
            <a:ext uri="{FF2B5EF4-FFF2-40B4-BE49-F238E27FC236}">
              <a16:creationId xmlns:a16="http://schemas.microsoft.com/office/drawing/2014/main" id="{4342B473-730C-0911-89E9-B6697BA22438}"/>
            </a:ext>
          </a:extLst>
        </xdr:cNvPr>
        <xdr:cNvCxnSpPr/>
      </xdr:nvCxnSpPr>
      <xdr:spPr>
        <a:xfrm>
          <a:off x="5205046" y="972282"/>
          <a:ext cx="18339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129973</xdr:colOff>
      <xdr:row>3</xdr:row>
      <xdr:rowOff>61538</xdr:rowOff>
    </xdr:from>
    <xdr:to>
      <xdr:col>5</xdr:col>
      <xdr:colOff>99710</xdr:colOff>
      <xdr:row>3</xdr:row>
      <xdr:rowOff>61538</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5317435" y="1123942"/>
          <a:ext cx="181612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123154</xdr:colOff>
      <xdr:row>3</xdr:row>
      <xdr:rowOff>65416</xdr:rowOff>
    </xdr:from>
    <xdr:to>
      <xdr:col>5</xdr:col>
      <xdr:colOff>776654</xdr:colOff>
      <xdr:row>3</xdr:row>
      <xdr:rowOff>65416</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5405866" y="959301"/>
          <a:ext cx="1598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546936</xdr:colOff>
      <xdr:row>3</xdr:row>
      <xdr:rowOff>60476</xdr:rowOff>
    </xdr:from>
    <xdr:to>
      <xdr:col>6</xdr:col>
      <xdr:colOff>52550</xdr:colOff>
      <xdr:row>3</xdr:row>
      <xdr:rowOff>60476</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4422626" y="973562"/>
          <a:ext cx="19886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2</xdr:row>
      <xdr:rowOff>419454</xdr:rowOff>
    </xdr:from>
    <xdr:to>
      <xdr:col>9</xdr:col>
      <xdr:colOff>880525</xdr:colOff>
      <xdr:row>2</xdr:row>
      <xdr:rowOff>419454</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8869344" y="878895"/>
          <a:ext cx="22757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372717</xdr:colOff>
      <xdr:row>2</xdr:row>
      <xdr:rowOff>356153</xdr:rowOff>
    </xdr:from>
    <xdr:to>
      <xdr:col>6</xdr:col>
      <xdr:colOff>231913</xdr:colOff>
      <xdr:row>2</xdr:row>
      <xdr:rowOff>356153</xdr:rowOff>
    </xdr:to>
    <xdr:cxnSp macro="">
      <xdr:nvCxnSpPr>
        <xdr:cNvPr id="4" name="Straight Connector 3">
          <a:extLst>
            <a:ext uri="{FF2B5EF4-FFF2-40B4-BE49-F238E27FC236}">
              <a16:creationId xmlns:a16="http://schemas.microsoft.com/office/drawing/2014/main" id="{2636080F-69B3-587E-2F96-B905474FEF25}"/>
            </a:ext>
          </a:extLst>
        </xdr:cNvPr>
        <xdr:cNvCxnSpPr/>
      </xdr:nvCxnSpPr>
      <xdr:spPr>
        <a:xfrm>
          <a:off x="4505739" y="811696"/>
          <a:ext cx="31970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327424</xdr:colOff>
      <xdr:row>3</xdr:row>
      <xdr:rowOff>44932</xdr:rowOff>
    </xdr:from>
    <xdr:to>
      <xdr:col>5</xdr:col>
      <xdr:colOff>704022</xdr:colOff>
      <xdr:row>3</xdr:row>
      <xdr:rowOff>44932</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5197598" y="881475"/>
          <a:ext cx="21573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317009</xdr:colOff>
      <xdr:row>2</xdr:row>
      <xdr:rowOff>370671</xdr:rowOff>
    </xdr:from>
    <xdr:to>
      <xdr:col>5</xdr:col>
      <xdr:colOff>85725</xdr:colOff>
      <xdr:row>2</xdr:row>
      <xdr:rowOff>370671</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4742471" y="854248"/>
          <a:ext cx="138063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F34"/>
  <sheetViews>
    <sheetView topLeftCell="A24" zoomScale="130" zoomScaleNormal="130" workbookViewId="0">
      <selection activeCell="E33" sqref="E33"/>
    </sheetView>
  </sheetViews>
  <sheetFormatPr defaultColWidth="9" defaultRowHeight="18.75"/>
  <cols>
    <col min="1" max="1" width="7.375" style="522" customWidth="1"/>
    <col min="2" max="2" width="48" style="522" customWidth="1"/>
    <col min="3" max="3" width="10.875" style="522" customWidth="1"/>
    <col min="4" max="4" width="11.875" style="522" customWidth="1"/>
    <col min="5" max="7" width="12.25" style="522" customWidth="1"/>
    <col min="8" max="15" width="12.25" style="522" hidden="1" customWidth="1"/>
    <col min="16" max="18" width="12.25" style="522" customWidth="1"/>
    <col min="19" max="19" width="12.375" style="522" customWidth="1"/>
    <col min="20" max="32" width="10.25" style="522" customWidth="1"/>
    <col min="33" max="16384" width="9" style="523"/>
  </cols>
  <sheetData>
    <row r="1" spans="1:32" ht="18.75" customHeight="1">
      <c r="A1" s="692" t="s">
        <v>382</v>
      </c>
      <c r="B1" s="692"/>
    </row>
    <row r="2" spans="1:32">
      <c r="A2" s="679" t="s">
        <v>672</v>
      </c>
      <c r="B2" s="679"/>
      <c r="C2" s="679"/>
      <c r="D2" s="679"/>
      <c r="E2" s="679"/>
      <c r="F2" s="679"/>
      <c r="G2" s="679"/>
      <c r="H2" s="679"/>
      <c r="I2" s="679"/>
      <c r="J2" s="679"/>
      <c r="K2" s="679"/>
      <c r="L2" s="679"/>
      <c r="M2" s="679"/>
      <c r="N2" s="679"/>
      <c r="O2" s="679"/>
      <c r="P2" s="679"/>
      <c r="Q2" s="679"/>
      <c r="R2" s="679"/>
      <c r="S2" s="679"/>
    </row>
    <row r="3" spans="1:32" ht="30.75" customHeight="1">
      <c r="A3" s="680" t="s">
        <v>645</v>
      </c>
      <c r="B3" s="680"/>
      <c r="C3" s="680"/>
      <c r="D3" s="680"/>
      <c r="E3" s="680"/>
      <c r="F3" s="680"/>
      <c r="G3" s="680"/>
      <c r="H3" s="680"/>
      <c r="I3" s="680"/>
      <c r="J3" s="680"/>
      <c r="K3" s="680"/>
      <c r="L3" s="680"/>
      <c r="M3" s="680"/>
      <c r="N3" s="680"/>
      <c r="O3" s="680"/>
      <c r="P3" s="680"/>
      <c r="Q3" s="680"/>
      <c r="R3" s="680"/>
      <c r="S3" s="680"/>
    </row>
    <row r="4" spans="1:32" ht="18.75" customHeight="1">
      <c r="A4" s="698"/>
      <c r="B4" s="698"/>
      <c r="C4" s="698"/>
      <c r="D4" s="698"/>
      <c r="E4" s="698"/>
      <c r="F4" s="698"/>
      <c r="G4" s="698"/>
      <c r="H4" s="698"/>
      <c r="I4" s="698"/>
      <c r="J4" s="698"/>
      <c r="K4" s="698"/>
      <c r="L4" s="698"/>
      <c r="M4" s="698"/>
      <c r="N4" s="698"/>
      <c r="O4" s="698"/>
      <c r="P4" s="698"/>
      <c r="Q4" s="698"/>
      <c r="R4" s="698"/>
      <c r="S4" s="698"/>
    </row>
    <row r="5" spans="1:32" ht="33.75" customHeight="1">
      <c r="A5" s="699" t="s">
        <v>45</v>
      </c>
      <c r="B5" s="699" t="s">
        <v>2</v>
      </c>
      <c r="C5" s="700" t="s">
        <v>46</v>
      </c>
      <c r="D5" s="700" t="s">
        <v>657</v>
      </c>
      <c r="E5" s="693" t="s">
        <v>641</v>
      </c>
      <c r="F5" s="694"/>
      <c r="G5" s="694"/>
      <c r="H5" s="700" t="s">
        <v>646</v>
      </c>
      <c r="I5" s="580"/>
      <c r="J5" s="580"/>
      <c r="K5" s="580"/>
      <c r="L5" s="580"/>
      <c r="M5" s="580"/>
      <c r="N5" s="580"/>
      <c r="O5" s="581"/>
      <c r="P5" s="701" t="s">
        <v>5</v>
      </c>
      <c r="Q5" s="682"/>
      <c r="R5" s="683"/>
      <c r="S5" s="700" t="s">
        <v>47</v>
      </c>
    </row>
    <row r="6" spans="1:32" ht="33.75" customHeight="1">
      <c r="A6" s="699"/>
      <c r="B6" s="699"/>
      <c r="C6" s="700"/>
      <c r="D6" s="700"/>
      <c r="E6" s="677" t="s">
        <v>7</v>
      </c>
      <c r="F6" s="677" t="s">
        <v>8</v>
      </c>
      <c r="G6" s="702" t="s">
        <v>9</v>
      </c>
      <c r="H6" s="700"/>
      <c r="I6" s="693" t="s">
        <v>617</v>
      </c>
      <c r="J6" s="694"/>
      <c r="K6" s="694"/>
      <c r="L6" s="694"/>
      <c r="M6" s="694"/>
      <c r="N6" s="694"/>
      <c r="O6" s="695"/>
      <c r="P6" s="630" t="s">
        <v>663</v>
      </c>
      <c r="Q6" s="697" t="s">
        <v>664</v>
      </c>
      <c r="R6" s="697" t="s">
        <v>665</v>
      </c>
      <c r="S6" s="700"/>
    </row>
    <row r="7" spans="1:32" ht="89.25" customHeight="1">
      <c r="A7" s="699"/>
      <c r="B7" s="699"/>
      <c r="C7" s="700"/>
      <c r="D7" s="700"/>
      <c r="E7" s="696"/>
      <c r="F7" s="696"/>
      <c r="G7" s="703"/>
      <c r="H7" s="700"/>
      <c r="I7" s="461" t="s">
        <v>49</v>
      </c>
      <c r="J7" s="461" t="s">
        <v>50</v>
      </c>
      <c r="K7" s="461" t="s">
        <v>51</v>
      </c>
      <c r="L7" s="461" t="s">
        <v>52</v>
      </c>
      <c r="M7" s="461" t="s">
        <v>53</v>
      </c>
      <c r="N7" s="461" t="s">
        <v>54</v>
      </c>
      <c r="O7" s="461" t="s">
        <v>55</v>
      </c>
      <c r="P7" s="630"/>
      <c r="Q7" s="697"/>
      <c r="R7" s="697"/>
      <c r="S7" s="700"/>
    </row>
    <row r="8" spans="1:32" s="587" customFormat="1" ht="33.75" customHeight="1">
      <c r="A8" s="579">
        <v>1</v>
      </c>
      <c r="B8" s="582" t="s">
        <v>383</v>
      </c>
      <c r="C8" s="583" t="s">
        <v>298</v>
      </c>
      <c r="D8" s="583">
        <v>12968</v>
      </c>
      <c r="E8" s="584">
        <v>13200</v>
      </c>
      <c r="F8" s="583">
        <v>13018</v>
      </c>
      <c r="G8" s="583">
        <v>13200</v>
      </c>
      <c r="H8" s="584"/>
      <c r="I8" s="584">
        <v>2416</v>
      </c>
      <c r="J8" s="584">
        <v>3669</v>
      </c>
      <c r="K8" s="585">
        <v>2473</v>
      </c>
      <c r="L8" s="585">
        <v>778</v>
      </c>
      <c r="M8" s="585">
        <v>1498</v>
      </c>
      <c r="N8" s="584">
        <v>1334</v>
      </c>
      <c r="O8" s="584">
        <v>1032</v>
      </c>
      <c r="P8" s="607">
        <f t="shared" ref="P8" si="0">F8/D8%</f>
        <v>100.38556446637877</v>
      </c>
      <c r="Q8" s="608">
        <f t="shared" ref="Q8" si="1">F8/E8%</f>
        <v>98.621212121212125</v>
      </c>
      <c r="R8" s="607">
        <f t="shared" ref="R8" si="2">G8/E8%</f>
        <v>100</v>
      </c>
      <c r="S8" s="584"/>
    </row>
    <row r="9" spans="1:32" s="587" customFormat="1" ht="33.75" customHeight="1">
      <c r="A9" s="579">
        <v>2</v>
      </c>
      <c r="B9" s="582" t="s">
        <v>384</v>
      </c>
      <c r="C9" s="583" t="s">
        <v>28</v>
      </c>
      <c r="D9" s="583">
        <v>47766</v>
      </c>
      <c r="E9" s="584">
        <v>48943</v>
      </c>
      <c r="F9" s="583">
        <v>48183</v>
      </c>
      <c r="G9" s="583">
        <v>48943</v>
      </c>
      <c r="H9" s="584"/>
      <c r="I9" s="584">
        <v>8054</v>
      </c>
      <c r="J9" s="584">
        <v>14205</v>
      </c>
      <c r="K9" s="585">
        <v>8007</v>
      </c>
      <c r="L9" s="585">
        <v>3332</v>
      </c>
      <c r="M9" s="585">
        <v>5280</v>
      </c>
      <c r="N9" s="584">
        <v>5308</v>
      </c>
      <c r="O9" s="584">
        <v>4757</v>
      </c>
      <c r="P9" s="607">
        <f t="shared" ref="P9:P18" si="3">F9/D9%</f>
        <v>100.87300590378092</v>
      </c>
      <c r="Q9" s="608">
        <f t="shared" ref="Q9:Q18" si="4">F9/E9%</f>
        <v>98.447173242343126</v>
      </c>
      <c r="R9" s="607">
        <f t="shared" ref="R9:R18" si="5">G9/E9%</f>
        <v>100</v>
      </c>
      <c r="S9" s="588"/>
    </row>
    <row r="10" spans="1:32" ht="30" customHeight="1">
      <c r="A10" s="528"/>
      <c r="B10" s="529" t="s">
        <v>385</v>
      </c>
      <c r="C10" s="528" t="s">
        <v>28</v>
      </c>
      <c r="D10" s="539">
        <v>47361</v>
      </c>
      <c r="E10" s="539">
        <v>48563</v>
      </c>
      <c r="F10" s="539">
        <v>48555</v>
      </c>
      <c r="G10" s="539">
        <v>48555</v>
      </c>
      <c r="H10" s="539"/>
      <c r="I10" s="539">
        <v>7992</v>
      </c>
      <c r="J10" s="539">
        <v>14094</v>
      </c>
      <c r="K10" s="512">
        <v>7945</v>
      </c>
      <c r="L10" s="512">
        <v>3306</v>
      </c>
      <c r="M10" s="512">
        <v>5239</v>
      </c>
      <c r="N10" s="539">
        <v>5267</v>
      </c>
      <c r="O10" s="539">
        <v>4720</v>
      </c>
      <c r="P10" s="586">
        <f t="shared" si="3"/>
        <v>102.52106163298916</v>
      </c>
      <c r="Q10" s="480">
        <f t="shared" si="4"/>
        <v>99.983526553137168</v>
      </c>
      <c r="R10" s="586">
        <f t="shared" si="5"/>
        <v>99.983526553137168</v>
      </c>
      <c r="S10" s="480"/>
    </row>
    <row r="11" spans="1:32" s="589" customFormat="1" ht="30" customHeight="1">
      <c r="A11" s="528"/>
      <c r="B11" s="529" t="s">
        <v>386</v>
      </c>
      <c r="C11" s="528" t="s">
        <v>28</v>
      </c>
      <c r="D11" s="539">
        <v>37624</v>
      </c>
      <c r="E11" s="539">
        <v>38576</v>
      </c>
      <c r="F11" s="539">
        <v>38493</v>
      </c>
      <c r="G11" s="539">
        <v>38493</v>
      </c>
      <c r="H11" s="539"/>
      <c r="I11" s="539">
        <v>7992</v>
      </c>
      <c r="J11" s="539">
        <v>14094</v>
      </c>
      <c r="K11" s="512">
        <v>7945</v>
      </c>
      <c r="L11" s="512">
        <v>3306</v>
      </c>
      <c r="M11" s="512">
        <v>5239</v>
      </c>
      <c r="N11" s="539"/>
      <c r="O11" s="539"/>
      <c r="P11" s="586">
        <f t="shared" si="3"/>
        <v>102.30969593876249</v>
      </c>
      <c r="Q11" s="480">
        <f t="shared" si="4"/>
        <v>99.784840315221899</v>
      </c>
      <c r="R11" s="586">
        <f t="shared" si="5"/>
        <v>99.784840315221899</v>
      </c>
      <c r="S11" s="539"/>
      <c r="T11" s="522"/>
      <c r="U11" s="522"/>
      <c r="V11" s="522"/>
      <c r="W11" s="522"/>
      <c r="X11" s="522"/>
      <c r="Y11" s="522"/>
      <c r="Z11" s="522"/>
      <c r="AA11" s="522"/>
      <c r="AB11" s="522"/>
      <c r="AC11" s="522"/>
      <c r="AD11" s="522"/>
      <c r="AE11" s="522"/>
      <c r="AF11" s="522"/>
    </row>
    <row r="12" spans="1:32" s="589" customFormat="1" ht="30" customHeight="1">
      <c r="A12" s="528"/>
      <c r="B12" s="529" t="s">
        <v>387</v>
      </c>
      <c r="C12" s="528" t="s">
        <v>28</v>
      </c>
      <c r="D12" s="539">
        <v>9737</v>
      </c>
      <c r="E12" s="539">
        <v>9987</v>
      </c>
      <c r="F12" s="539">
        <v>10061</v>
      </c>
      <c r="G12" s="539">
        <v>10061</v>
      </c>
      <c r="H12" s="539"/>
      <c r="I12" s="539"/>
      <c r="J12" s="539"/>
      <c r="K12" s="539"/>
      <c r="L12" s="539"/>
      <c r="M12" s="539"/>
      <c r="N12" s="539">
        <v>5267</v>
      </c>
      <c r="O12" s="539">
        <v>4720</v>
      </c>
      <c r="P12" s="586">
        <f t="shared" si="3"/>
        <v>103.32751360788744</v>
      </c>
      <c r="Q12" s="480">
        <f t="shared" si="4"/>
        <v>100.74096325222789</v>
      </c>
      <c r="R12" s="586">
        <f t="shared" si="5"/>
        <v>100.74096325222789</v>
      </c>
      <c r="S12" s="586"/>
      <c r="T12" s="522"/>
      <c r="U12" s="522"/>
      <c r="V12" s="522"/>
      <c r="W12" s="522"/>
      <c r="X12" s="522"/>
      <c r="Y12" s="522"/>
      <c r="Z12" s="522"/>
      <c r="AA12" s="522"/>
      <c r="AB12" s="522"/>
      <c r="AC12" s="522"/>
      <c r="AD12" s="522"/>
      <c r="AE12" s="522"/>
      <c r="AF12" s="522"/>
    </row>
    <row r="13" spans="1:32" ht="30" customHeight="1">
      <c r="A13" s="528"/>
      <c r="B13" s="529" t="s">
        <v>388</v>
      </c>
      <c r="C13" s="528" t="s">
        <v>28</v>
      </c>
      <c r="D13" s="539">
        <v>14151</v>
      </c>
      <c r="E13" s="539">
        <v>14275</v>
      </c>
      <c r="F13" s="539">
        <v>14253</v>
      </c>
      <c r="G13" s="539">
        <v>14278</v>
      </c>
      <c r="H13" s="539"/>
      <c r="I13" s="539"/>
      <c r="J13" s="539"/>
      <c r="K13" s="539"/>
      <c r="L13" s="539"/>
      <c r="M13" s="539"/>
      <c r="N13" s="539"/>
      <c r="O13" s="539"/>
      <c r="P13" s="586">
        <f t="shared" si="3"/>
        <v>100.72079711681154</v>
      </c>
      <c r="Q13" s="480">
        <f t="shared" si="4"/>
        <v>99.845884413309989</v>
      </c>
      <c r="R13" s="586">
        <f t="shared" si="5"/>
        <v>100.02101576182136</v>
      </c>
      <c r="S13" s="539"/>
    </row>
    <row r="14" spans="1:32" ht="30" customHeight="1">
      <c r="A14" s="528"/>
      <c r="B14" s="529" t="s">
        <v>389</v>
      </c>
      <c r="C14" s="528" t="s">
        <v>21</v>
      </c>
      <c r="D14" s="590">
        <v>1.7159915811176496</v>
      </c>
      <c r="E14" s="480">
        <v>1.59</v>
      </c>
      <c r="F14" s="586">
        <v>1.57</v>
      </c>
      <c r="G14" s="586">
        <v>1.57</v>
      </c>
      <c r="H14" s="480"/>
      <c r="I14" s="586">
        <v>2.04</v>
      </c>
      <c r="J14" s="586">
        <v>1.61</v>
      </c>
      <c r="K14" s="586">
        <v>2.0499999999999998</v>
      </c>
      <c r="L14" s="586">
        <v>0.9</v>
      </c>
      <c r="M14" s="586">
        <v>1.45</v>
      </c>
      <c r="N14" s="586">
        <v>1.1000000000000001</v>
      </c>
      <c r="O14" s="586">
        <v>1.1000000000000001</v>
      </c>
      <c r="P14" s="586">
        <f t="shared" si="3"/>
        <v>91.492290362953696</v>
      </c>
      <c r="Q14" s="480">
        <f t="shared" si="4"/>
        <v>98.742138364779876</v>
      </c>
      <c r="R14" s="586">
        <f t="shared" si="5"/>
        <v>98.742138364779876</v>
      </c>
      <c r="S14" s="590"/>
    </row>
    <row r="15" spans="1:32" s="494" customFormat="1" ht="30" customHeight="1">
      <c r="A15" s="503"/>
      <c r="B15" s="504" t="s">
        <v>390</v>
      </c>
      <c r="C15" s="503" t="s">
        <v>391</v>
      </c>
      <c r="D15" s="512">
        <v>314</v>
      </c>
      <c r="E15" s="512">
        <v>605</v>
      </c>
      <c r="F15" s="539">
        <v>238</v>
      </c>
      <c r="G15" s="539">
        <v>534</v>
      </c>
      <c r="H15" s="512"/>
      <c r="I15" s="512">
        <v>103</v>
      </c>
      <c r="J15" s="512">
        <v>152</v>
      </c>
      <c r="K15" s="512">
        <v>112</v>
      </c>
      <c r="L15" s="512">
        <v>25</v>
      </c>
      <c r="M15" s="512">
        <v>52</v>
      </c>
      <c r="N15" s="512">
        <v>76</v>
      </c>
      <c r="O15" s="512">
        <v>85</v>
      </c>
      <c r="P15" s="586">
        <f t="shared" si="3"/>
        <v>75.796178343949038</v>
      </c>
      <c r="Q15" s="480">
        <f t="shared" si="4"/>
        <v>39.33884297520661</v>
      </c>
      <c r="R15" s="586">
        <f t="shared" si="5"/>
        <v>88.264462809917362</v>
      </c>
      <c r="S15" s="512"/>
      <c r="T15" s="493"/>
      <c r="U15" s="493"/>
      <c r="V15" s="493"/>
      <c r="W15" s="493"/>
      <c r="X15" s="493"/>
      <c r="Y15" s="493"/>
      <c r="Z15" s="493"/>
      <c r="AA15" s="493"/>
      <c r="AB15" s="493"/>
      <c r="AC15" s="493"/>
      <c r="AD15" s="493"/>
      <c r="AE15" s="493"/>
      <c r="AF15" s="493"/>
    </row>
    <row r="16" spans="1:32" s="494" customFormat="1" ht="30" customHeight="1">
      <c r="A16" s="503"/>
      <c r="B16" s="504" t="s">
        <v>392</v>
      </c>
      <c r="C16" s="503" t="s">
        <v>391</v>
      </c>
      <c r="D16" s="569">
        <v>21</v>
      </c>
      <c r="E16" s="512">
        <v>40</v>
      </c>
      <c r="F16" s="539">
        <v>30</v>
      </c>
      <c r="G16" s="539">
        <v>64</v>
      </c>
      <c r="H16" s="512"/>
      <c r="I16" s="512">
        <v>5</v>
      </c>
      <c r="J16" s="512">
        <v>5</v>
      </c>
      <c r="K16" s="512">
        <v>5</v>
      </c>
      <c r="L16" s="512">
        <v>5</v>
      </c>
      <c r="M16" s="512">
        <v>7</v>
      </c>
      <c r="N16" s="512">
        <v>5</v>
      </c>
      <c r="O16" s="512">
        <v>8</v>
      </c>
      <c r="P16" s="586">
        <f t="shared" si="3"/>
        <v>142.85714285714286</v>
      </c>
      <c r="Q16" s="480">
        <f t="shared" si="4"/>
        <v>75</v>
      </c>
      <c r="R16" s="586">
        <f t="shared" si="5"/>
        <v>160</v>
      </c>
      <c r="S16" s="512"/>
      <c r="T16" s="493"/>
      <c r="U16" s="493"/>
      <c r="V16" s="493"/>
      <c r="W16" s="493"/>
      <c r="X16" s="493"/>
      <c r="Y16" s="493"/>
      <c r="Z16" s="493"/>
      <c r="AA16" s="493"/>
      <c r="AB16" s="493"/>
      <c r="AC16" s="493"/>
      <c r="AD16" s="493"/>
      <c r="AE16" s="493"/>
      <c r="AF16" s="493"/>
    </row>
    <row r="17" spans="1:32" s="494" customFormat="1" ht="30" customHeight="1">
      <c r="A17" s="503"/>
      <c r="B17" s="504" t="s">
        <v>393</v>
      </c>
      <c r="C17" s="503" t="s">
        <v>699</v>
      </c>
      <c r="D17" s="591">
        <v>13.26</v>
      </c>
      <c r="E17" s="592">
        <v>12.46</v>
      </c>
      <c r="F17" s="480">
        <v>9.8000000000000007</v>
      </c>
      <c r="G17" s="480">
        <v>10.997999999999999</v>
      </c>
      <c r="H17" s="592"/>
      <c r="I17" s="515">
        <v>12.55</v>
      </c>
      <c r="J17" s="515">
        <v>10.95</v>
      </c>
      <c r="K17" s="515">
        <v>13.7</v>
      </c>
      <c r="L17" s="515">
        <v>8.25</v>
      </c>
      <c r="M17" s="515">
        <v>9.93</v>
      </c>
      <c r="N17" s="515">
        <v>14.51</v>
      </c>
      <c r="O17" s="515">
        <v>17.79</v>
      </c>
      <c r="P17" s="586">
        <f t="shared" si="3"/>
        <v>73.906485671191561</v>
      </c>
      <c r="Q17" s="480">
        <f t="shared" si="4"/>
        <v>78.651685393258433</v>
      </c>
      <c r="R17" s="586">
        <f t="shared" si="5"/>
        <v>88.266452648475109</v>
      </c>
      <c r="S17" s="592"/>
      <c r="T17" s="493"/>
      <c r="U17" s="493"/>
      <c r="V17" s="493"/>
      <c r="W17" s="493"/>
      <c r="X17" s="493"/>
      <c r="Y17" s="493"/>
      <c r="Z17" s="493"/>
      <c r="AA17" s="493"/>
      <c r="AB17" s="493"/>
      <c r="AC17" s="493"/>
      <c r="AD17" s="493"/>
      <c r="AE17" s="493"/>
      <c r="AF17" s="493"/>
    </row>
    <row r="18" spans="1:32" ht="39" hidden="1" customHeight="1">
      <c r="A18" s="593"/>
      <c r="B18" s="594" t="s">
        <v>394</v>
      </c>
      <c r="C18" s="593" t="s">
        <v>275</v>
      </c>
      <c r="D18" s="595">
        <v>65</v>
      </c>
      <c r="E18" s="596">
        <v>140</v>
      </c>
      <c r="F18" s="480">
        <v>140</v>
      </c>
      <c r="G18" s="480">
        <v>140</v>
      </c>
      <c r="H18" s="596"/>
      <c r="I18" s="539">
        <v>0</v>
      </c>
      <c r="J18" s="539">
        <v>0</v>
      </c>
      <c r="K18" s="539">
        <v>0</v>
      </c>
      <c r="L18" s="539">
        <v>0</v>
      </c>
      <c r="M18" s="539">
        <v>0</v>
      </c>
      <c r="N18" s="539">
        <v>0</v>
      </c>
      <c r="O18" s="539">
        <v>0</v>
      </c>
      <c r="P18" s="586">
        <f t="shared" si="3"/>
        <v>215.38461538461539</v>
      </c>
      <c r="Q18" s="480">
        <f t="shared" si="4"/>
        <v>100</v>
      </c>
      <c r="R18" s="586">
        <f t="shared" si="5"/>
        <v>100</v>
      </c>
      <c r="S18" s="596"/>
      <c r="T18" s="490"/>
      <c r="U18" s="490"/>
      <c r="V18" s="490"/>
      <c r="W18" s="490"/>
      <c r="X18" s="490"/>
      <c r="Y18" s="490"/>
      <c r="Z18" s="490"/>
      <c r="AA18" s="490"/>
      <c r="AB18" s="490"/>
      <c r="AC18" s="490"/>
      <c r="AD18" s="490"/>
      <c r="AE18" s="490"/>
      <c r="AF18" s="490"/>
    </row>
    <row r="19" spans="1:32" ht="34.5" customHeight="1">
      <c r="A19" s="528"/>
      <c r="B19" s="529" t="s">
        <v>395</v>
      </c>
      <c r="C19" s="528" t="s">
        <v>699</v>
      </c>
      <c r="D19" s="597">
        <v>2.74</v>
      </c>
      <c r="E19" s="480">
        <v>2.88</v>
      </c>
      <c r="F19" s="480">
        <v>2.72</v>
      </c>
      <c r="G19" s="480">
        <v>2.84</v>
      </c>
      <c r="H19" s="480"/>
      <c r="I19" s="539"/>
      <c r="J19" s="539"/>
      <c r="K19" s="539"/>
      <c r="L19" s="539"/>
      <c r="M19" s="539"/>
      <c r="N19" s="539"/>
      <c r="O19" s="539"/>
      <c r="P19" s="586">
        <f>F19-D19</f>
        <v>-2.0000000000000018E-2</v>
      </c>
      <c r="Q19" s="480">
        <f>F19-E19</f>
        <v>-0.1599999999999997</v>
      </c>
      <c r="R19" s="586">
        <f>G19-E19</f>
        <v>-4.0000000000000036E-2</v>
      </c>
      <c r="S19" s="598"/>
    </row>
    <row r="20" spans="1:32" s="494" customFormat="1" ht="34.5" customHeight="1">
      <c r="A20" s="503"/>
      <c r="B20" s="504" t="s">
        <v>396</v>
      </c>
      <c r="C20" s="503" t="s">
        <v>699</v>
      </c>
      <c r="D20" s="599">
        <v>0</v>
      </c>
      <c r="E20" s="600">
        <v>9.58</v>
      </c>
      <c r="F20" s="480">
        <v>7.95</v>
      </c>
      <c r="G20" s="480">
        <v>8.16</v>
      </c>
      <c r="H20" s="600"/>
      <c r="I20" s="515">
        <v>9.99</v>
      </c>
      <c r="J20" s="515">
        <v>9.07</v>
      </c>
      <c r="K20" s="515">
        <v>11.01</v>
      </c>
      <c r="L20" s="592">
        <v>4.29</v>
      </c>
      <c r="M20" s="515">
        <v>7.83</v>
      </c>
      <c r="N20" s="515">
        <v>10.119999999999999</v>
      </c>
      <c r="O20" s="515">
        <v>12.55</v>
      </c>
      <c r="P20" s="586"/>
      <c r="Q20" s="480">
        <f>F20-E20</f>
        <v>-1.63</v>
      </c>
      <c r="R20" s="586">
        <f>G20-E20</f>
        <v>-1.42</v>
      </c>
      <c r="S20" s="514"/>
      <c r="T20" s="493"/>
      <c r="U20" s="493"/>
      <c r="V20" s="493"/>
      <c r="W20" s="493"/>
      <c r="X20" s="493"/>
      <c r="Y20" s="493"/>
      <c r="Z20" s="493"/>
      <c r="AA20" s="493"/>
      <c r="AB20" s="493"/>
      <c r="AC20" s="493"/>
      <c r="AD20" s="493"/>
      <c r="AE20" s="493"/>
      <c r="AF20" s="493"/>
    </row>
    <row r="21" spans="1:32" ht="34.5" customHeight="1">
      <c r="A21" s="528"/>
      <c r="B21" s="529" t="s">
        <v>397</v>
      </c>
      <c r="C21" s="528" t="s">
        <v>699</v>
      </c>
      <c r="D21" s="597">
        <v>-1.82</v>
      </c>
      <c r="E21" s="480">
        <v>0.2</v>
      </c>
      <c r="F21" s="480">
        <v>3.07</v>
      </c>
      <c r="G21" s="480">
        <v>1.9</v>
      </c>
      <c r="H21" s="480"/>
      <c r="I21" s="539"/>
      <c r="J21" s="539"/>
      <c r="K21" s="539"/>
      <c r="L21" s="539"/>
      <c r="M21" s="539"/>
      <c r="N21" s="539"/>
      <c r="O21" s="539"/>
      <c r="P21" s="586">
        <f>F21-D21</f>
        <v>4.8899999999999997</v>
      </c>
      <c r="Q21" s="480">
        <f>F21-E21</f>
        <v>2.8699999999999997</v>
      </c>
      <c r="R21" s="586">
        <f>G21-E21</f>
        <v>1.7</v>
      </c>
      <c r="S21" s="586"/>
    </row>
    <row r="22" spans="1:32" s="524" customFormat="1" ht="34.5" customHeight="1">
      <c r="A22" s="579">
        <v>3</v>
      </c>
      <c r="B22" s="601" t="s">
        <v>398</v>
      </c>
      <c r="C22" s="579"/>
      <c r="D22" s="579"/>
      <c r="E22" s="584"/>
      <c r="F22" s="602"/>
      <c r="G22" s="602"/>
      <c r="H22" s="584"/>
      <c r="I22" s="584"/>
      <c r="J22" s="584"/>
      <c r="K22" s="584"/>
      <c r="L22" s="584"/>
      <c r="M22" s="584"/>
      <c r="N22" s="584"/>
      <c r="O22" s="584"/>
      <c r="P22" s="586"/>
      <c r="Q22" s="480"/>
      <c r="R22" s="586"/>
      <c r="S22" s="584"/>
    </row>
    <row r="23" spans="1:32" ht="41.25" customHeight="1">
      <c r="A23" s="528"/>
      <c r="B23" s="563" t="s">
        <v>399</v>
      </c>
      <c r="C23" s="528" t="s">
        <v>21</v>
      </c>
      <c r="D23" s="586">
        <v>28.3</v>
      </c>
      <c r="E23" s="586">
        <v>28.3</v>
      </c>
      <c r="F23" s="603">
        <v>28.8</v>
      </c>
      <c r="G23" s="603">
        <v>28.3</v>
      </c>
      <c r="H23" s="586"/>
      <c r="I23" s="539"/>
      <c r="J23" s="539"/>
      <c r="K23" s="539"/>
      <c r="L23" s="539"/>
      <c r="M23" s="539"/>
      <c r="N23" s="539"/>
      <c r="O23" s="539"/>
      <c r="P23" s="586">
        <f t="shared" ref="P23:P24" si="6">F23/D23%</f>
        <v>101.76678445229682</v>
      </c>
      <c r="Q23" s="480">
        <f t="shared" ref="Q23:Q24" si="7">F23/E23%</f>
        <v>101.76678445229682</v>
      </c>
      <c r="R23" s="586">
        <f t="shared" ref="R23:R24" si="8">G23/E23%</f>
        <v>99.999999999999986</v>
      </c>
      <c r="S23" s="586"/>
    </row>
    <row r="24" spans="1:32" ht="49.5" customHeight="1">
      <c r="A24" s="528"/>
      <c r="B24" s="563" t="s">
        <v>400</v>
      </c>
      <c r="C24" s="528" t="s">
        <v>21</v>
      </c>
      <c r="D24" s="586">
        <v>70</v>
      </c>
      <c r="E24" s="586">
        <v>71</v>
      </c>
      <c r="F24" s="604">
        <v>71</v>
      </c>
      <c r="G24" s="604">
        <v>71</v>
      </c>
      <c r="H24" s="586"/>
      <c r="I24" s="539"/>
      <c r="J24" s="539"/>
      <c r="K24" s="539"/>
      <c r="L24" s="539"/>
      <c r="M24" s="539"/>
      <c r="N24" s="539"/>
      <c r="O24" s="539"/>
      <c r="P24" s="586">
        <f t="shared" si="6"/>
        <v>101.42857142857143</v>
      </c>
      <c r="Q24" s="480">
        <f t="shared" si="7"/>
        <v>100</v>
      </c>
      <c r="R24" s="586">
        <f t="shared" si="8"/>
        <v>100</v>
      </c>
      <c r="S24" s="539"/>
    </row>
    <row r="25" spans="1:32" ht="49.5" customHeight="1">
      <c r="A25" s="528"/>
      <c r="B25" s="563" t="s">
        <v>401</v>
      </c>
      <c r="C25" s="528" t="s">
        <v>21</v>
      </c>
      <c r="D25" s="586">
        <v>6.69</v>
      </c>
      <c r="E25" s="586">
        <v>6.4</v>
      </c>
      <c r="F25" s="604">
        <v>12.61</v>
      </c>
      <c r="G25" s="604">
        <v>11.99</v>
      </c>
      <c r="H25" s="586"/>
      <c r="I25" s="586">
        <v>4.8499999999999996</v>
      </c>
      <c r="J25" s="586">
        <v>3.29</v>
      </c>
      <c r="K25" s="586">
        <v>4.46</v>
      </c>
      <c r="L25" s="586">
        <v>20</v>
      </c>
      <c r="M25" s="586">
        <v>13.46</v>
      </c>
      <c r="N25" s="586">
        <v>6.58</v>
      </c>
      <c r="O25" s="586">
        <v>9.41</v>
      </c>
      <c r="P25" s="586">
        <f t="shared" ref="P25" si="9">F25/D25%</f>
        <v>188.49028400597905</v>
      </c>
      <c r="Q25" s="480">
        <f t="shared" ref="Q25" si="10">F25/E25%</f>
        <v>197.03125</v>
      </c>
      <c r="R25" s="586">
        <f t="shared" ref="R25" si="11">G25/E25%</f>
        <v>187.34375</v>
      </c>
      <c r="S25" s="605"/>
    </row>
    <row r="26" spans="1:32" ht="49.5" customHeight="1">
      <c r="A26" s="528"/>
      <c r="B26" s="573" t="s">
        <v>609</v>
      </c>
      <c r="C26" s="528" t="s">
        <v>28</v>
      </c>
      <c r="D26" s="539">
        <v>8</v>
      </c>
      <c r="E26" s="539">
        <v>7</v>
      </c>
      <c r="F26" s="604">
        <v>8</v>
      </c>
      <c r="G26" s="604">
        <v>8</v>
      </c>
      <c r="H26" s="539"/>
      <c r="I26" s="539"/>
      <c r="J26" s="539"/>
      <c r="K26" s="539"/>
      <c r="L26" s="539"/>
      <c r="M26" s="539"/>
      <c r="N26" s="539"/>
      <c r="O26" s="539"/>
      <c r="P26" s="586">
        <f t="shared" ref="P26:P28" si="12">F26/D26%</f>
        <v>100</v>
      </c>
      <c r="Q26" s="480">
        <f t="shared" ref="Q26:Q28" si="13">F26/E26%</f>
        <v>114.28571428571428</v>
      </c>
      <c r="R26" s="586">
        <f t="shared" ref="R26:R28" si="14">G26/E26%</f>
        <v>114.28571428571428</v>
      </c>
      <c r="S26" s="539"/>
    </row>
    <row r="27" spans="1:32" ht="34.5" customHeight="1">
      <c r="A27" s="528"/>
      <c r="B27" s="563" t="s">
        <v>402</v>
      </c>
      <c r="C27" s="528" t="s">
        <v>28</v>
      </c>
      <c r="D27" s="539">
        <v>5</v>
      </c>
      <c r="E27" s="539">
        <v>4</v>
      </c>
      <c r="F27" s="539">
        <v>7</v>
      </c>
      <c r="G27" s="539">
        <v>7</v>
      </c>
      <c r="H27" s="539"/>
      <c r="I27" s="539"/>
      <c r="J27" s="539"/>
      <c r="K27" s="539"/>
      <c r="L27" s="539"/>
      <c r="M27" s="539"/>
      <c r="N27" s="539"/>
      <c r="O27" s="539"/>
      <c r="P27" s="586">
        <f t="shared" si="12"/>
        <v>140</v>
      </c>
      <c r="Q27" s="480">
        <f t="shared" si="13"/>
        <v>175</v>
      </c>
      <c r="R27" s="586">
        <f t="shared" si="14"/>
        <v>175</v>
      </c>
      <c r="S27" s="539"/>
    </row>
    <row r="28" spans="1:32" ht="34.5" customHeight="1">
      <c r="A28" s="528"/>
      <c r="B28" s="563" t="s">
        <v>403</v>
      </c>
      <c r="C28" s="528" t="s">
        <v>28</v>
      </c>
      <c r="D28" s="539">
        <v>3</v>
      </c>
      <c r="E28" s="539">
        <v>3</v>
      </c>
      <c r="F28" s="539">
        <v>1</v>
      </c>
      <c r="G28" s="539">
        <v>1</v>
      </c>
      <c r="H28" s="539"/>
      <c r="I28" s="539"/>
      <c r="J28" s="539"/>
      <c r="K28" s="539"/>
      <c r="L28" s="539"/>
      <c r="M28" s="539"/>
      <c r="N28" s="539"/>
      <c r="O28" s="539"/>
      <c r="P28" s="586">
        <f t="shared" si="12"/>
        <v>33.333333333333336</v>
      </c>
      <c r="Q28" s="480">
        <f t="shared" si="13"/>
        <v>33.333333333333336</v>
      </c>
      <c r="R28" s="586">
        <f t="shared" si="14"/>
        <v>33.333333333333336</v>
      </c>
      <c r="S28" s="539"/>
    </row>
    <row r="29" spans="1:32" ht="38.25" customHeight="1">
      <c r="A29" s="528"/>
      <c r="B29" s="563" t="s">
        <v>610</v>
      </c>
      <c r="C29" s="528" t="s">
        <v>28</v>
      </c>
      <c r="D29" s="539">
        <v>30</v>
      </c>
      <c r="E29" s="539">
        <v>30</v>
      </c>
      <c r="F29" s="539">
        <v>30</v>
      </c>
      <c r="G29" s="539">
        <v>30</v>
      </c>
      <c r="H29" s="539"/>
      <c r="I29" s="539">
        <v>1</v>
      </c>
      <c r="J29" s="539">
        <v>1</v>
      </c>
      <c r="K29" s="539">
        <v>1</v>
      </c>
      <c r="L29" s="539">
        <v>5</v>
      </c>
      <c r="M29" s="539"/>
      <c r="N29" s="539">
        <v>9</v>
      </c>
      <c r="O29" s="539">
        <v>13</v>
      </c>
      <c r="P29" s="586">
        <f t="shared" ref="P29" si="15">F29/D29%</f>
        <v>100</v>
      </c>
      <c r="Q29" s="480">
        <f t="shared" ref="Q29" si="16">F29/E29%</f>
        <v>100</v>
      </c>
      <c r="R29" s="586">
        <f t="shared" ref="R29" si="17">G29/E29%</f>
        <v>100</v>
      </c>
      <c r="S29" s="539"/>
    </row>
    <row r="34" spans="9:9">
      <c r="I34" s="606"/>
    </row>
  </sheetData>
  <mergeCells count="19">
    <mergeCell ref="A1:B1"/>
    <mergeCell ref="A2:S2"/>
    <mergeCell ref="A3:S3"/>
    <mergeCell ref="A4:S4"/>
    <mergeCell ref="A5:A7"/>
    <mergeCell ref="B5:B7"/>
    <mergeCell ref="C5:C7"/>
    <mergeCell ref="D5:D7"/>
    <mergeCell ref="P5:R5"/>
    <mergeCell ref="S5:S7"/>
    <mergeCell ref="E5:G5"/>
    <mergeCell ref="G6:G7"/>
    <mergeCell ref="H5:H7"/>
    <mergeCell ref="P6:P7"/>
    <mergeCell ref="Q6:Q7"/>
    <mergeCell ref="R6:R7"/>
    <mergeCell ref="F6:F7"/>
    <mergeCell ref="E6:E7"/>
    <mergeCell ref="I6:O6"/>
  </mergeCells>
  <printOptions horizontalCentered="1"/>
  <pageMargins left="0.39370078740157483" right="0.51181102362204722" top="0.43307086614173229" bottom="0.39370078740157483" header="0.51181102362204722" footer="0.51181102362204722"/>
  <pageSetup paperSize="9" scale="50"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B42"/>
  <sheetViews>
    <sheetView zoomScale="130" zoomScaleNormal="130" workbookViewId="0">
      <selection activeCell="F11" sqref="F11"/>
    </sheetView>
  </sheetViews>
  <sheetFormatPr defaultColWidth="9" defaultRowHeight="18.75"/>
  <cols>
    <col min="1" max="1" width="7.625" style="490" customWidth="1"/>
    <col min="2" max="2" width="44.875" style="490" customWidth="1"/>
    <col min="3" max="3" width="11.25" style="490" customWidth="1"/>
    <col min="4" max="4" width="10.375" style="490" customWidth="1"/>
    <col min="5" max="7" width="11.25" style="522" customWidth="1"/>
    <col min="8" max="8" width="11.25" style="522" hidden="1" customWidth="1"/>
    <col min="9" max="9" width="10.25" style="522" hidden="1" customWidth="1"/>
    <col min="10" max="10" width="10.75" style="522" hidden="1" customWidth="1"/>
    <col min="11" max="12" width="10.375" style="522" hidden="1" customWidth="1"/>
    <col min="13" max="15" width="11.25" style="522" hidden="1" customWidth="1"/>
    <col min="16" max="16" width="12.375" style="522" customWidth="1"/>
    <col min="17" max="17" width="12.625" style="522" customWidth="1"/>
    <col min="18" max="18" width="12.25" style="522" customWidth="1"/>
    <col min="19" max="19" width="9.125" style="522" bestFit="1" customWidth="1"/>
    <col min="20" max="28" width="10.25" style="490" customWidth="1"/>
    <col min="29" max="16384" width="9" style="523"/>
  </cols>
  <sheetData>
    <row r="1" spans="1:19" ht="18.75" customHeight="1">
      <c r="A1" s="704" t="s">
        <v>404</v>
      </c>
      <c r="B1" s="704"/>
      <c r="C1" s="454"/>
      <c r="D1" s="454"/>
    </row>
    <row r="2" spans="1:19" ht="24.75" customHeight="1">
      <c r="A2" s="705" t="s">
        <v>671</v>
      </c>
      <c r="B2" s="705"/>
      <c r="C2" s="705"/>
      <c r="D2" s="705"/>
      <c r="E2" s="705"/>
      <c r="F2" s="705"/>
      <c r="G2" s="705"/>
      <c r="H2" s="705"/>
      <c r="I2" s="705"/>
      <c r="J2" s="705"/>
      <c r="K2" s="705"/>
      <c r="L2" s="705"/>
      <c r="M2" s="705"/>
      <c r="N2" s="705"/>
      <c r="O2" s="705"/>
      <c r="P2" s="705"/>
      <c r="Q2" s="705"/>
      <c r="R2" s="705"/>
      <c r="S2" s="705"/>
    </row>
    <row r="3" spans="1:19" ht="27" customHeight="1">
      <c r="A3" s="706" t="s">
        <v>645</v>
      </c>
      <c r="B3" s="706"/>
      <c r="C3" s="706"/>
      <c r="D3" s="706"/>
      <c r="E3" s="706"/>
      <c r="F3" s="706"/>
      <c r="G3" s="706"/>
      <c r="H3" s="706"/>
      <c r="I3" s="706"/>
      <c r="J3" s="706"/>
      <c r="K3" s="706"/>
      <c r="L3" s="706"/>
      <c r="M3" s="706"/>
      <c r="N3" s="706"/>
      <c r="O3" s="706"/>
      <c r="P3" s="706"/>
      <c r="Q3" s="706"/>
      <c r="R3" s="706"/>
      <c r="S3" s="706"/>
    </row>
    <row r="4" spans="1:19" ht="18.75" customHeight="1">
      <c r="A4" s="707"/>
      <c r="B4" s="707"/>
      <c r="C4" s="707"/>
      <c r="D4" s="454"/>
    </row>
    <row r="5" spans="1:19" ht="32.25" customHeight="1">
      <c r="A5" s="708" t="s">
        <v>45</v>
      </c>
      <c r="B5" s="708" t="s">
        <v>2</v>
      </c>
      <c r="C5" s="697" t="s">
        <v>46</v>
      </c>
      <c r="D5" s="637" t="s">
        <v>657</v>
      </c>
      <c r="E5" s="700" t="s">
        <v>641</v>
      </c>
      <c r="F5" s="700"/>
      <c r="G5" s="700"/>
      <c r="H5" s="710" t="s">
        <v>653</v>
      </c>
      <c r="I5" s="580"/>
      <c r="J5" s="580"/>
      <c r="K5" s="580"/>
      <c r="L5" s="580"/>
      <c r="M5" s="580"/>
      <c r="N5" s="580"/>
      <c r="O5" s="581"/>
      <c r="P5" s="701" t="s">
        <v>5</v>
      </c>
      <c r="Q5" s="682"/>
      <c r="R5" s="683"/>
      <c r="S5" s="700" t="s">
        <v>47</v>
      </c>
    </row>
    <row r="6" spans="1:19" ht="32.25" customHeight="1">
      <c r="A6" s="708"/>
      <c r="B6" s="708"/>
      <c r="C6" s="697"/>
      <c r="D6" s="637"/>
      <c r="E6" s="677" t="s">
        <v>7</v>
      </c>
      <c r="F6" s="677" t="s">
        <v>642</v>
      </c>
      <c r="G6" s="677" t="s">
        <v>643</v>
      </c>
      <c r="H6" s="679"/>
      <c r="I6" s="700" t="s">
        <v>39</v>
      </c>
      <c r="J6" s="700"/>
      <c r="K6" s="700"/>
      <c r="L6" s="700"/>
      <c r="M6" s="700"/>
      <c r="N6" s="700"/>
      <c r="O6" s="700"/>
      <c r="P6" s="630" t="s">
        <v>663</v>
      </c>
      <c r="Q6" s="697" t="s">
        <v>664</v>
      </c>
      <c r="R6" s="697" t="s">
        <v>665</v>
      </c>
      <c r="S6" s="700"/>
    </row>
    <row r="7" spans="1:19" ht="102.75" customHeight="1">
      <c r="A7" s="708"/>
      <c r="B7" s="708"/>
      <c r="C7" s="697"/>
      <c r="D7" s="637"/>
      <c r="E7" s="696"/>
      <c r="F7" s="696"/>
      <c r="G7" s="696"/>
      <c r="H7" s="711"/>
      <c r="I7" s="461" t="s">
        <v>49</v>
      </c>
      <c r="J7" s="461" t="s">
        <v>50</v>
      </c>
      <c r="K7" s="461" t="s">
        <v>51</v>
      </c>
      <c r="L7" s="461" t="s">
        <v>52</v>
      </c>
      <c r="M7" s="461" t="s">
        <v>53</v>
      </c>
      <c r="N7" s="461" t="s">
        <v>54</v>
      </c>
      <c r="O7" s="461" t="s">
        <v>55</v>
      </c>
      <c r="P7" s="630"/>
      <c r="Q7" s="697"/>
      <c r="R7" s="697"/>
      <c r="S7" s="700"/>
    </row>
    <row r="8" spans="1:19" s="612" customFormat="1" ht="34.5" customHeight="1">
      <c r="A8" s="609" t="s">
        <v>10</v>
      </c>
      <c r="B8" s="610" t="s">
        <v>405</v>
      </c>
      <c r="C8" s="609"/>
      <c r="D8" s="609"/>
      <c r="E8" s="611"/>
      <c r="F8" s="611"/>
      <c r="G8" s="611"/>
      <c r="H8" s="611"/>
      <c r="I8" s="611"/>
      <c r="J8" s="611"/>
      <c r="K8" s="611"/>
      <c r="L8" s="611"/>
      <c r="M8" s="611"/>
      <c r="N8" s="611"/>
      <c r="O8" s="611"/>
      <c r="P8" s="611"/>
      <c r="Q8" s="611"/>
      <c r="R8" s="611"/>
      <c r="S8" s="611"/>
    </row>
    <row r="9" spans="1:19" s="614" customFormat="1" ht="34.5" customHeight="1">
      <c r="A9" s="593">
        <v>1</v>
      </c>
      <c r="B9" s="613" t="s">
        <v>406</v>
      </c>
      <c r="C9" s="593" t="s">
        <v>407</v>
      </c>
      <c r="D9" s="545">
        <v>30</v>
      </c>
      <c r="E9" s="545">
        <v>40</v>
      </c>
      <c r="F9" s="545">
        <v>40</v>
      </c>
      <c r="G9" s="545">
        <v>40</v>
      </c>
      <c r="H9" s="545"/>
      <c r="I9" s="545"/>
      <c r="J9" s="545"/>
      <c r="K9" s="545"/>
      <c r="L9" s="545"/>
      <c r="M9" s="545"/>
      <c r="N9" s="545"/>
      <c r="O9" s="545"/>
      <c r="P9" s="565">
        <f>F9/D9%</f>
        <v>133.33333333333334</v>
      </c>
      <c r="Q9" s="545">
        <f>F9/E9%</f>
        <v>100</v>
      </c>
      <c r="R9" s="533">
        <f>G9/E9%</f>
        <v>100</v>
      </c>
      <c r="S9" s="545"/>
    </row>
    <row r="10" spans="1:19" ht="34.5" customHeight="1">
      <c r="A10" s="593"/>
      <c r="B10" s="594" t="s">
        <v>408</v>
      </c>
      <c r="C10" s="593" t="s">
        <v>407</v>
      </c>
      <c r="D10" s="545">
        <v>30</v>
      </c>
      <c r="E10" s="564">
        <v>40</v>
      </c>
      <c r="F10" s="564">
        <v>40</v>
      </c>
      <c r="G10" s="564">
        <v>40</v>
      </c>
      <c r="H10" s="564"/>
      <c r="I10" s="564"/>
      <c r="J10" s="564"/>
      <c r="K10" s="564"/>
      <c r="L10" s="564"/>
      <c r="M10" s="564"/>
      <c r="N10" s="564"/>
      <c r="O10" s="564"/>
      <c r="P10" s="565">
        <f t="shared" ref="P10:P20" si="0">F10/D10%</f>
        <v>133.33333333333334</v>
      </c>
      <c r="Q10" s="545">
        <f t="shared" ref="Q10:Q20" si="1">F10/E10%</f>
        <v>100</v>
      </c>
      <c r="R10" s="533">
        <f t="shared" ref="R10:R39" si="2">G10/E10%</f>
        <v>100</v>
      </c>
      <c r="S10" s="564"/>
    </row>
    <row r="11" spans="1:19" ht="37.5" customHeight="1">
      <c r="A11" s="593">
        <v>2</v>
      </c>
      <c r="B11" s="594" t="s">
        <v>409</v>
      </c>
      <c r="C11" s="593" t="s">
        <v>407</v>
      </c>
      <c r="D11" s="545">
        <v>6.33</v>
      </c>
      <c r="E11" s="481">
        <v>8.24</v>
      </c>
      <c r="F11" s="481">
        <v>8.24</v>
      </c>
      <c r="G11" s="481">
        <v>8.24</v>
      </c>
      <c r="H11" s="481"/>
      <c r="I11" s="481"/>
      <c r="J11" s="481"/>
      <c r="K11" s="481"/>
      <c r="L11" s="481"/>
      <c r="M11" s="481"/>
      <c r="N11" s="481"/>
      <c r="O11" s="481"/>
      <c r="P11" s="565">
        <f t="shared" si="0"/>
        <v>130.17377567140602</v>
      </c>
      <c r="Q11" s="545">
        <f t="shared" si="1"/>
        <v>100</v>
      </c>
      <c r="R11" s="533">
        <f t="shared" si="2"/>
        <v>100</v>
      </c>
      <c r="S11" s="481"/>
    </row>
    <row r="12" spans="1:19" ht="37.5" customHeight="1">
      <c r="A12" s="593">
        <v>3</v>
      </c>
      <c r="B12" s="594" t="s">
        <v>410</v>
      </c>
      <c r="C12" s="593" t="s">
        <v>411</v>
      </c>
      <c r="D12" s="545">
        <v>7</v>
      </c>
      <c r="E12" s="564">
        <v>7</v>
      </c>
      <c r="F12" s="564">
        <v>7</v>
      </c>
      <c r="G12" s="564">
        <v>7</v>
      </c>
      <c r="H12" s="564"/>
      <c r="I12" s="564">
        <v>1</v>
      </c>
      <c r="J12" s="564">
        <v>1</v>
      </c>
      <c r="K12" s="564">
        <v>1</v>
      </c>
      <c r="L12" s="564">
        <v>1</v>
      </c>
      <c r="M12" s="564">
        <v>1</v>
      </c>
      <c r="N12" s="564">
        <v>1</v>
      </c>
      <c r="O12" s="564">
        <v>1</v>
      </c>
      <c r="P12" s="545">
        <f t="shared" si="0"/>
        <v>99.999999999999986</v>
      </c>
      <c r="Q12" s="545">
        <f t="shared" si="1"/>
        <v>99.999999999999986</v>
      </c>
      <c r="R12" s="533">
        <f t="shared" si="2"/>
        <v>99.999999999999986</v>
      </c>
      <c r="S12" s="564"/>
    </row>
    <row r="13" spans="1:19" ht="37.5" customHeight="1">
      <c r="A13" s="593">
        <v>4</v>
      </c>
      <c r="B13" s="594" t="s">
        <v>412</v>
      </c>
      <c r="C13" s="593" t="s">
        <v>413</v>
      </c>
      <c r="D13" s="545">
        <v>7</v>
      </c>
      <c r="E13" s="564">
        <v>7</v>
      </c>
      <c r="F13" s="564">
        <v>7</v>
      </c>
      <c r="G13" s="564">
        <v>7</v>
      </c>
      <c r="H13" s="564"/>
      <c r="I13" s="564">
        <v>1</v>
      </c>
      <c r="J13" s="564">
        <v>1</v>
      </c>
      <c r="K13" s="564">
        <v>1</v>
      </c>
      <c r="L13" s="564">
        <v>1</v>
      </c>
      <c r="M13" s="564">
        <v>1</v>
      </c>
      <c r="N13" s="564">
        <v>1</v>
      </c>
      <c r="O13" s="564">
        <v>1</v>
      </c>
      <c r="P13" s="545">
        <f t="shared" si="0"/>
        <v>99.999999999999986</v>
      </c>
      <c r="Q13" s="545">
        <f t="shared" si="1"/>
        <v>99.999999999999986</v>
      </c>
      <c r="R13" s="533">
        <f t="shared" si="2"/>
        <v>99.999999999999986</v>
      </c>
      <c r="S13" s="564"/>
    </row>
    <row r="14" spans="1:19" ht="37.5" customHeight="1">
      <c r="A14" s="593">
        <v>5</v>
      </c>
      <c r="B14" s="594" t="s">
        <v>414</v>
      </c>
      <c r="C14" s="593" t="s">
        <v>415</v>
      </c>
      <c r="D14" s="545">
        <v>28</v>
      </c>
      <c r="E14" s="564">
        <v>28</v>
      </c>
      <c r="F14" s="564"/>
      <c r="G14" s="564"/>
      <c r="H14" s="564"/>
      <c r="I14" s="564"/>
      <c r="J14" s="564"/>
      <c r="K14" s="564"/>
      <c r="L14" s="564"/>
      <c r="M14" s="564"/>
      <c r="N14" s="564"/>
      <c r="O14" s="564"/>
      <c r="P14" s="545">
        <f t="shared" si="0"/>
        <v>0</v>
      </c>
      <c r="Q14" s="545">
        <f t="shared" si="1"/>
        <v>0</v>
      </c>
      <c r="R14" s="533">
        <f t="shared" si="2"/>
        <v>0</v>
      </c>
      <c r="S14" s="564"/>
    </row>
    <row r="15" spans="1:19" ht="37.5" customHeight="1">
      <c r="A15" s="593">
        <v>6</v>
      </c>
      <c r="B15" s="594" t="s">
        <v>416</v>
      </c>
      <c r="C15" s="593" t="s">
        <v>45</v>
      </c>
      <c r="D15" s="545">
        <v>1</v>
      </c>
      <c r="E15" s="564">
        <v>1</v>
      </c>
      <c r="F15" s="564">
        <v>1</v>
      </c>
      <c r="G15" s="564">
        <v>1</v>
      </c>
      <c r="H15" s="564"/>
      <c r="I15" s="564"/>
      <c r="J15" s="564"/>
      <c r="K15" s="564"/>
      <c r="L15" s="564"/>
      <c r="M15" s="564"/>
      <c r="N15" s="564"/>
      <c r="O15" s="564"/>
      <c r="P15" s="545">
        <f t="shared" si="0"/>
        <v>100</v>
      </c>
      <c r="Q15" s="545">
        <f t="shared" si="1"/>
        <v>100</v>
      </c>
      <c r="R15" s="533">
        <f t="shared" si="2"/>
        <v>100</v>
      </c>
      <c r="S15" s="564"/>
    </row>
    <row r="16" spans="1:19" ht="53.25" customHeight="1">
      <c r="A16" s="593">
        <v>7</v>
      </c>
      <c r="B16" s="615" t="s">
        <v>417</v>
      </c>
      <c r="C16" s="616" t="s">
        <v>311</v>
      </c>
      <c r="D16" s="545">
        <v>7</v>
      </c>
      <c r="E16" s="564">
        <v>7</v>
      </c>
      <c r="F16" s="564">
        <v>7</v>
      </c>
      <c r="G16" s="564">
        <v>7</v>
      </c>
      <c r="H16" s="564"/>
      <c r="I16" s="564">
        <v>1</v>
      </c>
      <c r="J16" s="564">
        <v>1</v>
      </c>
      <c r="K16" s="564">
        <v>1</v>
      </c>
      <c r="L16" s="564">
        <v>1</v>
      </c>
      <c r="M16" s="564">
        <v>1</v>
      </c>
      <c r="N16" s="564">
        <v>1</v>
      </c>
      <c r="O16" s="564">
        <v>1</v>
      </c>
      <c r="P16" s="545">
        <f t="shared" si="0"/>
        <v>99.999999999999986</v>
      </c>
      <c r="Q16" s="545">
        <f t="shared" si="1"/>
        <v>99.999999999999986</v>
      </c>
      <c r="R16" s="533">
        <f t="shared" si="2"/>
        <v>99.999999999999986</v>
      </c>
      <c r="S16" s="564"/>
    </row>
    <row r="17" spans="1:19" ht="53.25" customHeight="1">
      <c r="A17" s="593"/>
      <c r="B17" s="615" t="s">
        <v>418</v>
      </c>
      <c r="C17" s="593" t="s">
        <v>21</v>
      </c>
      <c r="D17" s="545">
        <v>100</v>
      </c>
      <c r="E17" s="564">
        <v>100</v>
      </c>
      <c r="F17" s="564">
        <v>100</v>
      </c>
      <c r="G17" s="564">
        <v>100</v>
      </c>
      <c r="H17" s="564"/>
      <c r="I17" s="564">
        <v>100</v>
      </c>
      <c r="J17" s="564">
        <v>100</v>
      </c>
      <c r="K17" s="564">
        <v>100</v>
      </c>
      <c r="L17" s="564">
        <v>100</v>
      </c>
      <c r="M17" s="564">
        <v>100</v>
      </c>
      <c r="N17" s="564">
        <v>100</v>
      </c>
      <c r="O17" s="564">
        <v>100</v>
      </c>
      <c r="P17" s="545">
        <f t="shared" si="0"/>
        <v>100</v>
      </c>
      <c r="Q17" s="545">
        <f t="shared" si="1"/>
        <v>100</v>
      </c>
      <c r="R17" s="533">
        <f t="shared" si="2"/>
        <v>100</v>
      </c>
      <c r="S17" s="564"/>
    </row>
    <row r="18" spans="1:19" ht="36" customHeight="1">
      <c r="A18" s="593">
        <v>8</v>
      </c>
      <c r="B18" s="594" t="s">
        <v>419</v>
      </c>
      <c r="C18" s="593" t="s">
        <v>420</v>
      </c>
      <c r="D18" s="545">
        <v>1</v>
      </c>
      <c r="E18" s="564">
        <v>1</v>
      </c>
      <c r="F18" s="564">
        <v>1</v>
      </c>
      <c r="G18" s="564">
        <v>1</v>
      </c>
      <c r="H18" s="564"/>
      <c r="I18" s="564"/>
      <c r="J18" s="564"/>
      <c r="K18" s="564"/>
      <c r="L18" s="564"/>
      <c r="M18" s="564"/>
      <c r="N18" s="564"/>
      <c r="O18" s="564"/>
      <c r="P18" s="545">
        <f t="shared" si="0"/>
        <v>100</v>
      </c>
      <c r="Q18" s="545">
        <f t="shared" si="1"/>
        <v>100</v>
      </c>
      <c r="R18" s="533">
        <f t="shared" si="2"/>
        <v>100</v>
      </c>
      <c r="S18" s="564"/>
    </row>
    <row r="19" spans="1:19" s="612" customFormat="1" ht="38.25" customHeight="1">
      <c r="A19" s="609" t="s">
        <v>18</v>
      </c>
      <c r="B19" s="610" t="s">
        <v>654</v>
      </c>
      <c r="C19" s="609"/>
      <c r="D19" s="617"/>
      <c r="E19" s="618"/>
      <c r="F19" s="618"/>
      <c r="G19" s="618"/>
      <c r="H19" s="618"/>
      <c r="I19" s="618"/>
      <c r="J19" s="618"/>
      <c r="K19" s="618"/>
      <c r="L19" s="618"/>
      <c r="M19" s="618"/>
      <c r="N19" s="618"/>
      <c r="O19" s="618"/>
      <c r="P19" s="545"/>
      <c r="Q19" s="545"/>
      <c r="R19" s="533"/>
      <c r="S19" s="618"/>
    </row>
    <row r="20" spans="1:19" ht="44.25" customHeight="1">
      <c r="A20" s="593">
        <v>1</v>
      </c>
      <c r="B20" s="615" t="s">
        <v>421</v>
      </c>
      <c r="C20" s="593" t="s">
        <v>23</v>
      </c>
      <c r="D20" s="483">
        <v>3.18</v>
      </c>
      <c r="E20" s="483">
        <v>5</v>
      </c>
      <c r="F20" s="483">
        <v>4.3</v>
      </c>
      <c r="G20" s="483">
        <v>5</v>
      </c>
      <c r="H20" s="483"/>
      <c r="I20" s="564"/>
      <c r="J20" s="564"/>
      <c r="K20" s="564"/>
      <c r="L20" s="564"/>
      <c r="M20" s="564"/>
      <c r="N20" s="564"/>
      <c r="O20" s="564"/>
      <c r="P20" s="565">
        <f t="shared" si="0"/>
        <v>135.22012578616352</v>
      </c>
      <c r="Q20" s="565">
        <f t="shared" si="1"/>
        <v>85.999999999999986</v>
      </c>
      <c r="R20" s="533">
        <f t="shared" si="2"/>
        <v>100</v>
      </c>
      <c r="S20" s="483"/>
    </row>
    <row r="21" spans="1:19" s="614" customFormat="1" ht="44.25" customHeight="1">
      <c r="A21" s="593">
        <v>2</v>
      </c>
      <c r="B21" s="615" t="s">
        <v>422</v>
      </c>
      <c r="C21" s="593" t="s">
        <v>23</v>
      </c>
      <c r="D21" s="545">
        <v>3.18</v>
      </c>
      <c r="E21" s="481">
        <v>8.33</v>
      </c>
      <c r="F21" s="481">
        <v>4.3</v>
      </c>
      <c r="G21" s="481">
        <v>8.33</v>
      </c>
      <c r="H21" s="481"/>
      <c r="I21" s="564"/>
      <c r="J21" s="564"/>
      <c r="K21" s="564"/>
      <c r="L21" s="564"/>
      <c r="M21" s="564"/>
      <c r="N21" s="564"/>
      <c r="O21" s="564"/>
      <c r="P21" s="565">
        <f t="shared" ref="P21:P39" si="3">F21/D21%</f>
        <v>135.22012578616352</v>
      </c>
      <c r="Q21" s="565">
        <f t="shared" ref="Q21:Q39" si="4">F21/E21%</f>
        <v>51.620648259303721</v>
      </c>
      <c r="R21" s="533">
        <f t="shared" si="2"/>
        <v>100</v>
      </c>
      <c r="S21" s="564"/>
    </row>
    <row r="22" spans="1:19" ht="44.25" customHeight="1">
      <c r="A22" s="593">
        <v>3</v>
      </c>
      <c r="B22" s="615" t="s">
        <v>624</v>
      </c>
      <c r="C22" s="593" t="s">
        <v>21</v>
      </c>
      <c r="D22" s="545">
        <v>9.1999999999999993</v>
      </c>
      <c r="E22" s="481">
        <v>9</v>
      </c>
      <c r="F22" s="481">
        <v>8.64</v>
      </c>
      <c r="G22" s="481">
        <v>8.64</v>
      </c>
      <c r="H22" s="481"/>
      <c r="I22" s="481">
        <v>8.3079999999999998</v>
      </c>
      <c r="J22" s="481">
        <v>8.3849999999999998</v>
      </c>
      <c r="K22" s="481">
        <v>8.6479999999999997</v>
      </c>
      <c r="L22" s="481">
        <v>9.375</v>
      </c>
      <c r="M22" s="481">
        <v>8.9649999999999999</v>
      </c>
      <c r="N22" s="481">
        <v>9.3970000000000002</v>
      </c>
      <c r="O22" s="481">
        <v>10.574</v>
      </c>
      <c r="P22" s="565">
        <f t="shared" si="3"/>
        <v>93.913043478260875</v>
      </c>
      <c r="Q22" s="565">
        <f t="shared" si="4"/>
        <v>96.000000000000014</v>
      </c>
      <c r="R22" s="533">
        <f t="shared" si="2"/>
        <v>96.000000000000014</v>
      </c>
      <c r="S22" s="564"/>
    </row>
    <row r="23" spans="1:19" ht="44.25" customHeight="1">
      <c r="A23" s="593">
        <v>4</v>
      </c>
      <c r="B23" s="615" t="s">
        <v>423</v>
      </c>
      <c r="C23" s="463" t="s">
        <v>21</v>
      </c>
      <c r="D23" s="578">
        <v>25.6</v>
      </c>
      <c r="E23" s="619">
        <v>97.24</v>
      </c>
      <c r="F23" s="619">
        <v>40.6</v>
      </c>
      <c r="G23" s="619">
        <v>97.24</v>
      </c>
      <c r="H23" s="619"/>
      <c r="I23" s="564">
        <v>96.9</v>
      </c>
      <c r="J23" s="564">
        <v>97.3</v>
      </c>
      <c r="K23" s="564">
        <v>97.5</v>
      </c>
      <c r="L23" s="564">
        <v>97.1</v>
      </c>
      <c r="M23" s="564">
        <v>97.3</v>
      </c>
      <c r="N23" s="564">
        <v>96.8</v>
      </c>
      <c r="O23" s="564">
        <v>96.8</v>
      </c>
      <c r="P23" s="565">
        <f t="shared" si="3"/>
        <v>158.59375</v>
      </c>
      <c r="Q23" s="565">
        <f t="shared" si="4"/>
        <v>41.752365281777053</v>
      </c>
      <c r="R23" s="533">
        <f t="shared" si="2"/>
        <v>100</v>
      </c>
      <c r="S23" s="481"/>
    </row>
    <row r="24" spans="1:19" ht="45" customHeight="1">
      <c r="A24" s="593">
        <v>5</v>
      </c>
      <c r="B24" s="615" t="s">
        <v>621</v>
      </c>
      <c r="C24" s="593" t="s">
        <v>21</v>
      </c>
      <c r="D24" s="545">
        <v>42.3</v>
      </c>
      <c r="E24" s="483">
        <v>98.5</v>
      </c>
      <c r="F24" s="483">
        <v>40</v>
      </c>
      <c r="G24" s="483">
        <v>98.5</v>
      </c>
      <c r="H24" s="483"/>
      <c r="I24" s="564">
        <v>98.8</v>
      </c>
      <c r="J24" s="564">
        <v>98.4</v>
      </c>
      <c r="K24" s="564">
        <v>98.7</v>
      </c>
      <c r="L24" s="564">
        <v>97.1</v>
      </c>
      <c r="M24" s="564">
        <v>98.6</v>
      </c>
      <c r="N24" s="564">
        <v>98.9</v>
      </c>
      <c r="O24" s="564">
        <v>97.9</v>
      </c>
      <c r="P24" s="565">
        <f t="shared" si="3"/>
        <v>94.562647754137117</v>
      </c>
      <c r="Q24" s="565">
        <f t="shared" si="4"/>
        <v>40.609137055837564</v>
      </c>
      <c r="R24" s="533">
        <f t="shared" si="2"/>
        <v>100</v>
      </c>
      <c r="S24" s="483"/>
    </row>
    <row r="25" spans="1:19" ht="45" customHeight="1">
      <c r="A25" s="593">
        <v>6</v>
      </c>
      <c r="B25" s="615" t="s">
        <v>620</v>
      </c>
      <c r="C25" s="593" t="s">
        <v>21</v>
      </c>
      <c r="D25" s="545">
        <v>96.6</v>
      </c>
      <c r="E25" s="577">
        <v>97.44</v>
      </c>
      <c r="F25" s="577">
        <v>97.4</v>
      </c>
      <c r="G25" s="577">
        <v>97.5</v>
      </c>
      <c r="H25" s="577"/>
      <c r="I25" s="564">
        <v>97.7</v>
      </c>
      <c r="J25" s="564">
        <v>97.4</v>
      </c>
      <c r="K25" s="564">
        <v>97.7</v>
      </c>
      <c r="L25" s="564">
        <v>97.8</v>
      </c>
      <c r="M25" s="564">
        <v>98</v>
      </c>
      <c r="N25" s="564">
        <v>97</v>
      </c>
      <c r="O25" s="564">
        <v>97</v>
      </c>
      <c r="P25" s="565">
        <f t="shared" si="3"/>
        <v>100.82815734989649</v>
      </c>
      <c r="Q25" s="565">
        <f t="shared" si="4"/>
        <v>99.958949096880147</v>
      </c>
      <c r="R25" s="533">
        <f t="shared" si="2"/>
        <v>100.06157635467981</v>
      </c>
      <c r="S25" s="483"/>
    </row>
    <row r="26" spans="1:19" ht="45" customHeight="1">
      <c r="A26" s="593">
        <v>7</v>
      </c>
      <c r="B26" s="594" t="s">
        <v>424</v>
      </c>
      <c r="C26" s="593" t="s">
        <v>21</v>
      </c>
      <c r="D26" s="545">
        <v>99.1</v>
      </c>
      <c r="E26" s="577">
        <v>99.36</v>
      </c>
      <c r="F26" s="577">
        <v>100</v>
      </c>
      <c r="G26" s="577">
        <v>99.3</v>
      </c>
      <c r="H26" s="577"/>
      <c r="I26" s="564"/>
      <c r="J26" s="564"/>
      <c r="K26" s="564"/>
      <c r="L26" s="564"/>
      <c r="M26" s="564"/>
      <c r="N26" s="564"/>
      <c r="O26" s="564"/>
      <c r="P26" s="565">
        <f t="shared" si="3"/>
        <v>100.90817356205852</v>
      </c>
      <c r="Q26" s="565">
        <f t="shared" si="4"/>
        <v>100.64412238325282</v>
      </c>
      <c r="R26" s="533">
        <f t="shared" si="2"/>
        <v>99.939613526570042</v>
      </c>
      <c r="S26" s="483"/>
    </row>
    <row r="27" spans="1:19" ht="45" customHeight="1">
      <c r="A27" s="593">
        <v>8</v>
      </c>
      <c r="B27" s="594" t="s">
        <v>425</v>
      </c>
      <c r="C27" s="593"/>
      <c r="D27" s="545"/>
      <c r="E27" s="564"/>
      <c r="F27" s="564"/>
      <c r="G27" s="564"/>
      <c r="H27" s="564"/>
      <c r="I27" s="564"/>
      <c r="J27" s="564"/>
      <c r="K27" s="564"/>
      <c r="L27" s="564"/>
      <c r="M27" s="564"/>
      <c r="N27" s="564"/>
      <c r="O27" s="564"/>
      <c r="P27" s="565"/>
      <c r="Q27" s="565"/>
      <c r="R27" s="533"/>
      <c r="S27" s="564"/>
    </row>
    <row r="28" spans="1:19" ht="45" customHeight="1">
      <c r="A28" s="593"/>
      <c r="B28" s="594" t="s">
        <v>426</v>
      </c>
      <c r="C28" s="620" t="s">
        <v>427</v>
      </c>
      <c r="D28" s="619">
        <v>8.4457676147040797</v>
      </c>
      <c r="E28" s="619">
        <v>14.42</v>
      </c>
      <c r="F28" s="619">
        <v>0</v>
      </c>
      <c r="G28" s="619">
        <v>14.42</v>
      </c>
      <c r="H28" s="619"/>
      <c r="I28" s="564"/>
      <c r="J28" s="564"/>
      <c r="K28" s="564"/>
      <c r="L28" s="564"/>
      <c r="M28" s="564"/>
      <c r="N28" s="564"/>
      <c r="O28" s="564"/>
      <c r="P28" s="565">
        <f t="shared" si="3"/>
        <v>0</v>
      </c>
      <c r="Q28" s="565">
        <f t="shared" si="4"/>
        <v>0</v>
      </c>
      <c r="R28" s="533">
        <f t="shared" si="2"/>
        <v>100</v>
      </c>
      <c r="S28" s="483"/>
    </row>
    <row r="29" spans="1:19" s="614" customFormat="1" ht="45" customHeight="1">
      <c r="A29" s="593"/>
      <c r="B29" s="594" t="s">
        <v>428</v>
      </c>
      <c r="C29" s="593" t="s">
        <v>21</v>
      </c>
      <c r="D29" s="619">
        <v>0.29560186651464299</v>
      </c>
      <c r="E29" s="569">
        <v>0.28999999999999998</v>
      </c>
      <c r="F29" s="569">
        <v>0.28000000000000003</v>
      </c>
      <c r="G29" s="569">
        <v>0.28999999999999998</v>
      </c>
      <c r="H29" s="569"/>
      <c r="I29" s="564"/>
      <c r="J29" s="564"/>
      <c r="K29" s="564"/>
      <c r="L29" s="564"/>
      <c r="M29" s="564"/>
      <c r="N29" s="564"/>
      <c r="O29" s="564"/>
      <c r="P29" s="565">
        <f t="shared" si="3"/>
        <v>94.721999999999966</v>
      </c>
      <c r="Q29" s="565">
        <f t="shared" si="4"/>
        <v>96.551724137931046</v>
      </c>
      <c r="R29" s="533">
        <f t="shared" si="2"/>
        <v>100</v>
      </c>
      <c r="S29" s="564"/>
    </row>
    <row r="30" spans="1:19" s="621" customFormat="1" ht="45" customHeight="1">
      <c r="A30" s="528">
        <v>10</v>
      </c>
      <c r="B30" s="529" t="s">
        <v>429</v>
      </c>
      <c r="C30" s="528" t="s">
        <v>21</v>
      </c>
      <c r="D30" s="619">
        <v>95.671428571428606</v>
      </c>
      <c r="E30" s="483">
        <v>97.1</v>
      </c>
      <c r="F30" s="483">
        <v>97</v>
      </c>
      <c r="G30" s="483">
        <v>97</v>
      </c>
      <c r="H30" s="483"/>
      <c r="I30" s="564">
        <v>98.5</v>
      </c>
      <c r="J30" s="564">
        <v>98.5</v>
      </c>
      <c r="K30" s="564">
        <v>97.5</v>
      </c>
      <c r="L30" s="481">
        <v>91</v>
      </c>
      <c r="M30" s="564">
        <v>97.5</v>
      </c>
      <c r="N30" s="564">
        <v>95</v>
      </c>
      <c r="O30" s="564">
        <v>99.4</v>
      </c>
      <c r="P30" s="565">
        <f t="shared" si="3"/>
        <v>101.3886814991787</v>
      </c>
      <c r="Q30" s="565">
        <f t="shared" si="4"/>
        <v>99.897013388259523</v>
      </c>
      <c r="R30" s="533">
        <f t="shared" si="2"/>
        <v>99.897013388259523</v>
      </c>
      <c r="S30" s="483"/>
    </row>
    <row r="31" spans="1:19" s="614" customFormat="1" ht="56.25" customHeight="1">
      <c r="A31" s="593">
        <v>11</v>
      </c>
      <c r="B31" s="615" t="s">
        <v>20</v>
      </c>
      <c r="C31" s="593" t="s">
        <v>21</v>
      </c>
      <c r="D31" s="545">
        <v>60</v>
      </c>
      <c r="E31" s="506">
        <v>95</v>
      </c>
      <c r="F31" s="506">
        <v>82.7</v>
      </c>
      <c r="G31" s="506">
        <v>83</v>
      </c>
      <c r="H31" s="506"/>
      <c r="I31" s="564"/>
      <c r="J31" s="564"/>
      <c r="K31" s="564"/>
      <c r="L31" s="564"/>
      <c r="M31" s="564"/>
      <c r="N31" s="564"/>
      <c r="O31" s="564"/>
      <c r="P31" s="565">
        <f t="shared" si="3"/>
        <v>137.83333333333334</v>
      </c>
      <c r="Q31" s="565">
        <f t="shared" si="4"/>
        <v>87.05263157894737</v>
      </c>
      <c r="R31" s="533">
        <f t="shared" si="2"/>
        <v>87.368421052631589</v>
      </c>
      <c r="S31" s="566"/>
    </row>
    <row r="32" spans="1:19" s="490" customFormat="1" ht="47.25" customHeight="1">
      <c r="A32" s="593" t="s">
        <v>36</v>
      </c>
      <c r="B32" s="594" t="s">
        <v>430</v>
      </c>
      <c r="C32" s="593"/>
      <c r="D32" s="545"/>
      <c r="E32" s="564"/>
      <c r="F32" s="564"/>
      <c r="G32" s="564"/>
      <c r="H32" s="564"/>
      <c r="I32" s="564"/>
      <c r="J32" s="564"/>
      <c r="K32" s="564"/>
      <c r="L32" s="564"/>
      <c r="M32" s="564"/>
      <c r="N32" s="564"/>
      <c r="O32" s="564"/>
      <c r="P32" s="565"/>
      <c r="Q32" s="565"/>
      <c r="R32" s="533"/>
      <c r="S32" s="564"/>
    </row>
    <row r="33" spans="1:19" ht="45" customHeight="1">
      <c r="A33" s="593"/>
      <c r="B33" s="615" t="s">
        <v>431</v>
      </c>
      <c r="C33" s="593" t="s">
        <v>432</v>
      </c>
      <c r="D33" s="545">
        <v>27</v>
      </c>
      <c r="E33" s="569">
        <v>28</v>
      </c>
      <c r="F33" s="569">
        <v>30</v>
      </c>
      <c r="G33" s="569">
        <v>30</v>
      </c>
      <c r="H33" s="569"/>
      <c r="I33" s="564"/>
      <c r="J33" s="564"/>
      <c r="K33" s="564"/>
      <c r="L33" s="564"/>
      <c r="M33" s="564"/>
      <c r="N33" s="564"/>
      <c r="O33" s="564"/>
      <c r="P33" s="565">
        <f t="shared" si="3"/>
        <v>111.1111111111111</v>
      </c>
      <c r="Q33" s="565">
        <f t="shared" si="4"/>
        <v>107.14285714285714</v>
      </c>
      <c r="R33" s="533">
        <f t="shared" si="2"/>
        <v>107.14285714285714</v>
      </c>
      <c r="S33" s="564"/>
    </row>
    <row r="34" spans="1:19" ht="45" customHeight="1">
      <c r="A34" s="593"/>
      <c r="B34" s="615" t="s">
        <v>433</v>
      </c>
      <c r="C34" s="593" t="s">
        <v>434</v>
      </c>
      <c r="D34" s="619">
        <v>5.7008931399252596</v>
      </c>
      <c r="E34" s="577">
        <v>5.7663000947320731</v>
      </c>
      <c r="F34" s="577">
        <v>6.1781786729272214</v>
      </c>
      <c r="G34" s="577">
        <v>6.1781786729272214</v>
      </c>
      <c r="H34" s="577"/>
      <c r="I34" s="564"/>
      <c r="J34" s="564"/>
      <c r="K34" s="564"/>
      <c r="L34" s="564"/>
      <c r="M34" s="564"/>
      <c r="N34" s="564"/>
      <c r="O34" s="564"/>
      <c r="P34" s="565">
        <f t="shared" si="3"/>
        <v>108.3721185661133</v>
      </c>
      <c r="Q34" s="565">
        <f t="shared" si="4"/>
        <v>107.14285714285715</v>
      </c>
      <c r="R34" s="533">
        <f t="shared" si="2"/>
        <v>107.14285714285715</v>
      </c>
      <c r="S34" s="481"/>
    </row>
    <row r="35" spans="1:19" ht="45" customHeight="1">
      <c r="A35" s="593"/>
      <c r="B35" s="594" t="s">
        <v>435</v>
      </c>
      <c r="C35" s="593" t="s">
        <v>436</v>
      </c>
      <c r="D35" s="545">
        <v>5</v>
      </c>
      <c r="E35" s="564">
        <v>5</v>
      </c>
      <c r="F35" s="564">
        <v>5</v>
      </c>
      <c r="G35" s="564">
        <v>5</v>
      </c>
      <c r="H35" s="564"/>
      <c r="I35" s="564"/>
      <c r="J35" s="564"/>
      <c r="K35" s="564"/>
      <c r="L35" s="564"/>
      <c r="M35" s="564"/>
      <c r="N35" s="564"/>
      <c r="O35" s="564"/>
      <c r="P35" s="565">
        <f t="shared" si="3"/>
        <v>100</v>
      </c>
      <c r="Q35" s="565">
        <f t="shared" si="4"/>
        <v>100</v>
      </c>
      <c r="R35" s="533">
        <f t="shared" si="2"/>
        <v>100</v>
      </c>
      <c r="S35" s="564"/>
    </row>
    <row r="36" spans="1:19" ht="60" customHeight="1">
      <c r="A36" s="593"/>
      <c r="B36" s="615" t="s">
        <v>437</v>
      </c>
      <c r="C36" s="593" t="s">
        <v>21</v>
      </c>
      <c r="D36" s="545">
        <v>100</v>
      </c>
      <c r="E36" s="564">
        <v>100</v>
      </c>
      <c r="F36" s="564">
        <v>100</v>
      </c>
      <c r="G36" s="564">
        <v>100</v>
      </c>
      <c r="H36" s="564"/>
      <c r="I36" s="564"/>
      <c r="J36" s="564"/>
      <c r="K36" s="564"/>
      <c r="L36" s="564"/>
      <c r="M36" s="564"/>
      <c r="N36" s="564"/>
      <c r="O36" s="564"/>
      <c r="P36" s="565">
        <f t="shared" si="3"/>
        <v>100</v>
      </c>
      <c r="Q36" s="565">
        <f t="shared" si="4"/>
        <v>100</v>
      </c>
      <c r="R36" s="533">
        <f t="shared" si="2"/>
        <v>100</v>
      </c>
      <c r="S36" s="564"/>
    </row>
    <row r="37" spans="1:19" ht="60" customHeight="1">
      <c r="A37" s="593"/>
      <c r="B37" s="615" t="s">
        <v>438</v>
      </c>
      <c r="C37" s="593" t="s">
        <v>21</v>
      </c>
      <c r="D37" s="622">
        <v>42.857142857142897</v>
      </c>
      <c r="E37" s="481">
        <v>57.142857142857139</v>
      </c>
      <c r="F37" s="481">
        <v>42.857142857142854</v>
      </c>
      <c r="G37" s="481">
        <v>42.857142857142854</v>
      </c>
      <c r="H37" s="481"/>
      <c r="I37" s="564"/>
      <c r="J37" s="564"/>
      <c r="K37" s="564"/>
      <c r="L37" s="564"/>
      <c r="M37" s="564"/>
      <c r="N37" s="564"/>
      <c r="O37" s="564"/>
      <c r="P37" s="565">
        <f t="shared" si="3"/>
        <v>99.999999999999901</v>
      </c>
      <c r="Q37" s="565">
        <f t="shared" si="4"/>
        <v>75</v>
      </c>
      <c r="R37" s="533">
        <f t="shared" si="2"/>
        <v>75</v>
      </c>
      <c r="S37" s="481"/>
    </row>
    <row r="38" spans="1:19" ht="60" customHeight="1">
      <c r="A38" s="593"/>
      <c r="B38" s="615" t="s">
        <v>439</v>
      </c>
      <c r="C38" s="593" t="s">
        <v>21</v>
      </c>
      <c r="D38" s="545">
        <v>100</v>
      </c>
      <c r="E38" s="564">
        <v>100</v>
      </c>
      <c r="F38" s="564">
        <v>100</v>
      </c>
      <c r="G38" s="564">
        <v>100</v>
      </c>
      <c r="H38" s="564"/>
      <c r="I38" s="564"/>
      <c r="J38" s="564"/>
      <c r="K38" s="564"/>
      <c r="L38" s="564"/>
      <c r="M38" s="564"/>
      <c r="N38" s="564"/>
      <c r="O38" s="564"/>
      <c r="P38" s="565">
        <f t="shared" si="3"/>
        <v>100</v>
      </c>
      <c r="Q38" s="565">
        <f t="shared" si="4"/>
        <v>100</v>
      </c>
      <c r="R38" s="533">
        <f t="shared" si="2"/>
        <v>100</v>
      </c>
      <c r="S38" s="564"/>
    </row>
    <row r="39" spans="1:19" ht="60" customHeight="1">
      <c r="A39" s="593"/>
      <c r="B39" s="615" t="s">
        <v>440</v>
      </c>
      <c r="C39" s="593" t="s">
        <v>21</v>
      </c>
      <c r="D39" s="545">
        <v>100</v>
      </c>
      <c r="E39" s="564">
        <v>100</v>
      </c>
      <c r="F39" s="564">
        <v>100</v>
      </c>
      <c r="G39" s="564">
        <v>100</v>
      </c>
      <c r="H39" s="564"/>
      <c r="I39" s="564"/>
      <c r="J39" s="564"/>
      <c r="K39" s="564"/>
      <c r="L39" s="564"/>
      <c r="M39" s="564"/>
      <c r="N39" s="564"/>
      <c r="O39" s="564"/>
      <c r="P39" s="565">
        <f t="shared" si="3"/>
        <v>100</v>
      </c>
      <c r="Q39" s="565">
        <f t="shared" si="4"/>
        <v>100</v>
      </c>
      <c r="R39" s="533">
        <f t="shared" si="2"/>
        <v>100</v>
      </c>
      <c r="S39" s="593"/>
    </row>
    <row r="40" spans="1:19" ht="18.75" hidden="1" customHeight="1">
      <c r="A40" s="593"/>
      <c r="B40" s="594"/>
      <c r="C40" s="593"/>
      <c r="D40" s="623"/>
      <c r="E40" s="624"/>
      <c r="F40" s="624"/>
      <c r="G40" s="624"/>
      <c r="H40" s="624"/>
      <c r="I40" s="624"/>
      <c r="J40" s="624"/>
      <c r="K40" s="624"/>
      <c r="L40" s="624"/>
      <c r="M40" s="624"/>
      <c r="N40" s="624"/>
      <c r="O40" s="624"/>
      <c r="P40" s="624"/>
      <c r="Q40" s="564"/>
      <c r="R40" s="564"/>
      <c r="S40" s="564"/>
    </row>
    <row r="41" spans="1:19" ht="18.75" customHeight="1">
      <c r="A41" s="709"/>
      <c r="B41" s="709"/>
      <c r="C41" s="709"/>
    </row>
    <row r="42" spans="1:19" ht="19.5" hidden="1" customHeight="1">
      <c r="A42" s="625" t="s">
        <v>441</v>
      </c>
      <c r="B42" s="625"/>
      <c r="C42" s="625"/>
      <c r="D42" s="625"/>
    </row>
  </sheetData>
  <mergeCells count="20">
    <mergeCell ref="A41:C41"/>
    <mergeCell ref="R6:R7"/>
    <mergeCell ref="P6:P7"/>
    <mergeCell ref="F6:F7"/>
    <mergeCell ref="Q6:Q7"/>
    <mergeCell ref="G6:G7"/>
    <mergeCell ref="H5:H7"/>
    <mergeCell ref="E5:G5"/>
    <mergeCell ref="A1:B1"/>
    <mergeCell ref="A2:S2"/>
    <mergeCell ref="A3:S3"/>
    <mergeCell ref="A4:C4"/>
    <mergeCell ref="A5:A7"/>
    <mergeCell ref="B5:B7"/>
    <mergeCell ref="C5:C7"/>
    <mergeCell ref="D5:D7"/>
    <mergeCell ref="P5:R5"/>
    <mergeCell ref="S5:S7"/>
    <mergeCell ref="E6:E7"/>
    <mergeCell ref="I6:O6"/>
  </mergeCells>
  <printOptions horizontalCentered="1"/>
  <pageMargins left="0" right="0" top="0.31496062992125984" bottom="0.31496062992125984" header="0.51181102362204722" footer="0.19685039370078741"/>
  <pageSetup paperSize="9" scale="57" orientation="portrait" verticalDpi="300" r:id="rId1"/>
  <headerFooter>
    <oddFooter>&amp;CPage &amp;P</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BJ74"/>
  <sheetViews>
    <sheetView topLeftCell="A7" zoomScaleNormal="100" workbookViewId="0">
      <selection activeCell="AK17" sqref="AK17"/>
    </sheetView>
  </sheetViews>
  <sheetFormatPr defaultColWidth="9.125" defaultRowHeight="18.75"/>
  <cols>
    <col min="1" max="1" width="6.25" style="1" customWidth="1"/>
    <col min="2" max="2" width="46.125" style="3" customWidth="1"/>
    <col min="3" max="4" width="11.75" style="1" customWidth="1"/>
    <col min="5" max="7" width="11" style="1" customWidth="1"/>
    <col min="8" max="8" width="11" style="16" hidden="1" customWidth="1"/>
    <col min="9" max="36" width="10.625" style="16" hidden="1" customWidth="1"/>
    <col min="37" max="37" width="13" style="16" customWidth="1"/>
    <col min="38" max="38" width="11.75" style="1" customWidth="1"/>
    <col min="39" max="39" width="11.625" style="1" customWidth="1"/>
    <col min="40" max="40" width="12.125" style="1" customWidth="1"/>
    <col min="41" max="41" width="9.125" style="1" customWidth="1"/>
    <col min="42" max="62" width="10.25" style="1" customWidth="1"/>
    <col min="63" max="16384" width="9.125" style="2"/>
  </cols>
  <sheetData>
    <row r="1" spans="1:62" ht="18.75" customHeight="1">
      <c r="A1" s="715" t="s">
        <v>442</v>
      </c>
      <c r="B1" s="715"/>
    </row>
    <row r="2" spans="1:62" ht="33.75" customHeight="1">
      <c r="A2" s="716" t="s">
        <v>668</v>
      </c>
      <c r="B2" s="716"/>
      <c r="C2" s="716"/>
      <c r="D2" s="716"/>
      <c r="E2" s="716"/>
      <c r="F2" s="716"/>
      <c r="G2" s="716"/>
      <c r="H2" s="716"/>
      <c r="I2" s="716"/>
      <c r="J2" s="716"/>
      <c r="K2" s="716"/>
      <c r="L2" s="716"/>
      <c r="M2" s="716"/>
      <c r="N2" s="716"/>
      <c r="O2" s="716"/>
      <c r="P2" s="716"/>
      <c r="Q2" s="716"/>
      <c r="R2" s="716"/>
      <c r="S2" s="716"/>
      <c r="T2" s="716"/>
      <c r="U2" s="716"/>
      <c r="V2" s="716"/>
      <c r="W2" s="716"/>
      <c r="X2" s="716"/>
      <c r="Y2" s="716"/>
      <c r="Z2" s="716"/>
      <c r="AA2" s="716"/>
      <c r="AB2" s="716"/>
      <c r="AC2" s="716"/>
      <c r="AD2" s="716"/>
      <c r="AE2" s="716"/>
      <c r="AF2" s="716"/>
      <c r="AG2" s="716"/>
      <c r="AH2" s="716"/>
      <c r="AI2" s="716"/>
      <c r="AJ2" s="716"/>
      <c r="AK2" s="716"/>
      <c r="AL2" s="716"/>
      <c r="AM2" s="716"/>
      <c r="AN2" s="716"/>
    </row>
    <row r="3" spans="1:62">
      <c r="A3" s="717" t="s">
        <v>645</v>
      </c>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row>
    <row r="4" spans="1:62" ht="18.75" customHeight="1"/>
    <row r="5" spans="1:62" s="5" customFormat="1" ht="31.5" customHeight="1">
      <c r="A5" s="718" t="s">
        <v>443</v>
      </c>
      <c r="B5" s="718" t="s">
        <v>444</v>
      </c>
      <c r="C5" s="690" t="s">
        <v>290</v>
      </c>
      <c r="D5" s="648" t="s">
        <v>657</v>
      </c>
      <c r="E5" s="690" t="s">
        <v>607</v>
      </c>
      <c r="F5" s="690"/>
      <c r="G5" s="690"/>
      <c r="H5" s="691" t="s">
        <v>646</v>
      </c>
      <c r="I5" s="712" t="s">
        <v>651</v>
      </c>
      <c r="J5" s="713"/>
      <c r="K5" s="713"/>
      <c r="L5" s="713"/>
      <c r="M5" s="713"/>
      <c r="N5" s="713"/>
      <c r="O5" s="713"/>
      <c r="P5" s="713"/>
      <c r="Q5" s="713"/>
      <c r="R5" s="713"/>
      <c r="S5" s="713"/>
      <c r="T5" s="713"/>
      <c r="U5" s="713"/>
      <c r="V5" s="713"/>
      <c r="W5" s="713"/>
      <c r="X5" s="713"/>
      <c r="Y5" s="713"/>
      <c r="Z5" s="713"/>
      <c r="AA5" s="713"/>
      <c r="AB5" s="713"/>
      <c r="AC5" s="713"/>
      <c r="AD5" s="713"/>
      <c r="AE5" s="713"/>
      <c r="AF5" s="713"/>
      <c r="AG5" s="713"/>
      <c r="AH5" s="713"/>
      <c r="AI5" s="713"/>
      <c r="AJ5" s="714"/>
      <c r="AK5" s="718" t="s">
        <v>5</v>
      </c>
      <c r="AL5" s="718"/>
      <c r="AM5" s="718"/>
      <c r="AN5" s="690" t="s">
        <v>47</v>
      </c>
    </row>
    <row r="6" spans="1:62" s="5" customFormat="1" ht="31.5" customHeight="1">
      <c r="A6" s="718"/>
      <c r="B6" s="718"/>
      <c r="C6" s="690"/>
      <c r="D6" s="687"/>
      <c r="E6" s="690" t="s">
        <v>7</v>
      </c>
      <c r="F6" s="690" t="s">
        <v>642</v>
      </c>
      <c r="G6" s="690" t="s">
        <v>643</v>
      </c>
      <c r="H6" s="691"/>
      <c r="I6" s="691" t="s">
        <v>49</v>
      </c>
      <c r="J6" s="691"/>
      <c r="K6" s="691"/>
      <c r="L6" s="691"/>
      <c r="M6" s="712" t="s">
        <v>50</v>
      </c>
      <c r="N6" s="713"/>
      <c r="O6" s="713"/>
      <c r="P6" s="713"/>
      <c r="Q6" s="712" t="s">
        <v>51</v>
      </c>
      <c r="R6" s="713"/>
      <c r="S6" s="713"/>
      <c r="T6" s="713"/>
      <c r="U6" s="712" t="s">
        <v>52</v>
      </c>
      <c r="V6" s="713"/>
      <c r="W6" s="713"/>
      <c r="X6" s="713"/>
      <c r="Y6" s="712" t="s">
        <v>53</v>
      </c>
      <c r="Z6" s="713"/>
      <c r="AA6" s="713"/>
      <c r="AB6" s="713"/>
      <c r="AC6" s="712" t="s">
        <v>54</v>
      </c>
      <c r="AD6" s="713"/>
      <c r="AE6" s="713"/>
      <c r="AF6" s="713"/>
      <c r="AG6" s="712" t="s">
        <v>55</v>
      </c>
      <c r="AH6" s="713"/>
      <c r="AI6" s="713"/>
      <c r="AJ6" s="714"/>
      <c r="AK6" s="691" t="s">
        <v>663</v>
      </c>
      <c r="AL6" s="690" t="s">
        <v>664</v>
      </c>
      <c r="AM6" s="690" t="s">
        <v>665</v>
      </c>
      <c r="AN6" s="690"/>
    </row>
    <row r="7" spans="1:62" s="5" customFormat="1" ht="113.25" customHeight="1">
      <c r="A7" s="718"/>
      <c r="B7" s="718"/>
      <c r="C7" s="690"/>
      <c r="D7" s="649"/>
      <c r="E7" s="690"/>
      <c r="F7" s="690"/>
      <c r="G7" s="690"/>
      <c r="H7" s="691"/>
      <c r="I7" s="32" t="s">
        <v>650</v>
      </c>
      <c r="J7" s="32" t="s">
        <v>647</v>
      </c>
      <c r="K7" s="32" t="s">
        <v>648</v>
      </c>
      <c r="L7" s="32" t="s">
        <v>649</v>
      </c>
      <c r="M7" s="32" t="s">
        <v>650</v>
      </c>
      <c r="N7" s="32" t="s">
        <v>647</v>
      </c>
      <c r="O7" s="32" t="s">
        <v>648</v>
      </c>
      <c r="P7" s="32" t="s">
        <v>649</v>
      </c>
      <c r="Q7" s="32" t="s">
        <v>650</v>
      </c>
      <c r="R7" s="32" t="s">
        <v>647</v>
      </c>
      <c r="S7" s="32" t="s">
        <v>648</v>
      </c>
      <c r="T7" s="32" t="s">
        <v>649</v>
      </c>
      <c r="U7" s="32" t="s">
        <v>650</v>
      </c>
      <c r="V7" s="32" t="s">
        <v>647</v>
      </c>
      <c r="W7" s="32" t="s">
        <v>648</v>
      </c>
      <c r="X7" s="32" t="s">
        <v>649</v>
      </c>
      <c r="Y7" s="32" t="s">
        <v>650</v>
      </c>
      <c r="Z7" s="32" t="s">
        <v>647</v>
      </c>
      <c r="AA7" s="32" t="s">
        <v>648</v>
      </c>
      <c r="AB7" s="32" t="s">
        <v>649</v>
      </c>
      <c r="AC7" s="32" t="s">
        <v>650</v>
      </c>
      <c r="AD7" s="32" t="s">
        <v>647</v>
      </c>
      <c r="AE7" s="32" t="s">
        <v>648</v>
      </c>
      <c r="AF7" s="32" t="s">
        <v>649</v>
      </c>
      <c r="AG7" s="32" t="s">
        <v>650</v>
      </c>
      <c r="AH7" s="32" t="s">
        <v>647</v>
      </c>
      <c r="AI7" s="32" t="s">
        <v>648</v>
      </c>
      <c r="AJ7" s="32" t="s">
        <v>649</v>
      </c>
      <c r="AK7" s="691"/>
      <c r="AL7" s="690"/>
      <c r="AM7" s="690"/>
      <c r="AN7" s="690"/>
    </row>
    <row r="8" spans="1:62" s="105" customFormat="1" ht="36.75" customHeight="1">
      <c r="A8" s="101">
        <v>1</v>
      </c>
      <c r="B8" s="102" t="s">
        <v>445</v>
      </c>
      <c r="C8" s="101" t="s">
        <v>446</v>
      </c>
      <c r="D8" s="103">
        <v>12939</v>
      </c>
      <c r="E8" s="103">
        <v>12798</v>
      </c>
      <c r="F8" s="103">
        <f>J8+N8+R8+V8+Z8+AD8+AH8</f>
        <v>13044</v>
      </c>
      <c r="G8" s="103">
        <f t="shared" ref="G8:H8" si="0">K8+O8+S8+W8+AA8+AE8+AI8</f>
        <v>12769</v>
      </c>
      <c r="H8" s="114">
        <f t="shared" si="0"/>
        <v>12671</v>
      </c>
      <c r="I8" s="114">
        <f>+I9+I12</f>
        <v>3037</v>
      </c>
      <c r="J8" s="114">
        <f t="shared" ref="J8:AJ8" si="1">+J9+J12</f>
        <v>3037</v>
      </c>
      <c r="K8" s="114">
        <f t="shared" si="1"/>
        <v>2788</v>
      </c>
      <c r="L8" s="114">
        <f t="shared" si="1"/>
        <v>2802</v>
      </c>
      <c r="M8" s="114">
        <f t="shared" si="1"/>
        <v>3668</v>
      </c>
      <c r="N8" s="114">
        <f t="shared" si="1"/>
        <v>3737</v>
      </c>
      <c r="O8" s="114">
        <f t="shared" si="1"/>
        <v>3605</v>
      </c>
      <c r="P8" s="114">
        <f t="shared" si="1"/>
        <v>3613</v>
      </c>
      <c r="Q8" s="114">
        <f t="shared" si="1"/>
        <v>1917</v>
      </c>
      <c r="R8" s="114">
        <f t="shared" si="1"/>
        <v>1930</v>
      </c>
      <c r="S8" s="114">
        <f t="shared" si="1"/>
        <v>1993</v>
      </c>
      <c r="T8" s="114">
        <f t="shared" si="1"/>
        <v>1946</v>
      </c>
      <c r="U8" s="114">
        <f t="shared" si="1"/>
        <v>523</v>
      </c>
      <c r="V8" s="114">
        <f t="shared" si="1"/>
        <v>523</v>
      </c>
      <c r="W8" s="114">
        <f t="shared" si="1"/>
        <v>523</v>
      </c>
      <c r="X8" s="114">
        <f t="shared" si="1"/>
        <v>515</v>
      </c>
      <c r="Y8" s="114">
        <f t="shared" si="1"/>
        <v>1353</v>
      </c>
      <c r="Z8" s="114">
        <f t="shared" si="1"/>
        <v>1291</v>
      </c>
      <c r="AA8" s="114">
        <f t="shared" si="1"/>
        <v>1322</v>
      </c>
      <c r="AB8" s="114">
        <f t="shared" si="1"/>
        <v>1293</v>
      </c>
      <c r="AC8" s="114">
        <f t="shared" si="1"/>
        <v>1294</v>
      </c>
      <c r="AD8" s="114">
        <f t="shared" si="1"/>
        <v>1286</v>
      </c>
      <c r="AE8" s="114">
        <f t="shared" si="1"/>
        <v>1259</v>
      </c>
      <c r="AF8" s="114">
        <f t="shared" si="1"/>
        <v>1236</v>
      </c>
      <c r="AG8" s="114">
        <f t="shared" si="1"/>
        <v>1006</v>
      </c>
      <c r="AH8" s="114">
        <f t="shared" si="1"/>
        <v>1240</v>
      </c>
      <c r="AI8" s="114">
        <f t="shared" si="1"/>
        <v>1279</v>
      </c>
      <c r="AJ8" s="114">
        <f t="shared" si="1"/>
        <v>1266</v>
      </c>
      <c r="AK8" s="114">
        <f>F8/D8%</f>
        <v>100.8115001159286</v>
      </c>
      <c r="AL8" s="104">
        <f>F8/E8%</f>
        <v>101.92217533989685</v>
      </c>
      <c r="AM8" s="103">
        <f>G8/E8%</f>
        <v>99.773402094077198</v>
      </c>
      <c r="AN8" s="103"/>
    </row>
    <row r="9" spans="1:62" ht="36.75" customHeight="1">
      <c r="A9" s="6" t="s">
        <v>114</v>
      </c>
      <c r="B9" s="10" t="s">
        <v>447</v>
      </c>
      <c r="C9" s="6" t="s">
        <v>446</v>
      </c>
      <c r="D9" s="8">
        <v>3742</v>
      </c>
      <c r="E9" s="8">
        <v>3080</v>
      </c>
      <c r="F9" s="8">
        <f t="shared" ref="F9:F18" si="2">J9+N9+R9+V9+Z9+AD9+AH9</f>
        <v>3449</v>
      </c>
      <c r="G9" s="8">
        <f t="shared" ref="G9:G18" si="3">K9+O9+S9+W9+AA9+AE9+AI9</f>
        <v>3174</v>
      </c>
      <c r="H9" s="13">
        <f t="shared" ref="H9:H18" si="4">L9+P9+T9+X9+AB9+AF9+AJ9</f>
        <v>2861</v>
      </c>
      <c r="I9" s="13">
        <f>+I10+I11</f>
        <v>627</v>
      </c>
      <c r="J9" s="13">
        <f t="shared" ref="J9:AJ9" si="5">+J10+J11</f>
        <v>682</v>
      </c>
      <c r="K9" s="13">
        <f t="shared" si="5"/>
        <v>433</v>
      </c>
      <c r="L9" s="13">
        <f t="shared" si="5"/>
        <v>388</v>
      </c>
      <c r="M9" s="13">
        <f t="shared" si="5"/>
        <v>867</v>
      </c>
      <c r="N9" s="13">
        <f t="shared" si="5"/>
        <v>1157</v>
      </c>
      <c r="O9" s="13">
        <f t="shared" si="5"/>
        <v>1025</v>
      </c>
      <c r="P9" s="13">
        <f t="shared" si="5"/>
        <v>899</v>
      </c>
      <c r="Q9" s="13">
        <f t="shared" si="5"/>
        <v>508</v>
      </c>
      <c r="R9" s="13">
        <f t="shared" si="5"/>
        <v>535</v>
      </c>
      <c r="S9" s="13">
        <f t="shared" si="5"/>
        <v>598</v>
      </c>
      <c r="T9" s="13">
        <f t="shared" si="5"/>
        <v>519</v>
      </c>
      <c r="U9" s="13">
        <f t="shared" si="5"/>
        <v>120</v>
      </c>
      <c r="V9" s="13">
        <f t="shared" si="5"/>
        <v>124</v>
      </c>
      <c r="W9" s="13">
        <f t="shared" si="5"/>
        <v>124</v>
      </c>
      <c r="X9" s="13">
        <f t="shared" si="5"/>
        <v>114</v>
      </c>
      <c r="Y9" s="13">
        <f t="shared" si="5"/>
        <v>270</v>
      </c>
      <c r="Z9" s="13">
        <f t="shared" si="5"/>
        <v>275</v>
      </c>
      <c r="AA9" s="13">
        <f t="shared" si="5"/>
        <v>306</v>
      </c>
      <c r="AB9" s="13">
        <f t="shared" si="5"/>
        <v>279</v>
      </c>
      <c r="AC9" s="13">
        <f t="shared" si="5"/>
        <v>335</v>
      </c>
      <c r="AD9" s="13">
        <f t="shared" si="5"/>
        <v>332</v>
      </c>
      <c r="AE9" s="13">
        <f t="shared" si="5"/>
        <v>305</v>
      </c>
      <c r="AF9" s="13">
        <f t="shared" si="5"/>
        <v>279</v>
      </c>
      <c r="AG9" s="13">
        <f t="shared" si="5"/>
        <v>353</v>
      </c>
      <c r="AH9" s="13">
        <f t="shared" si="5"/>
        <v>344</v>
      </c>
      <c r="AI9" s="13">
        <f t="shared" si="5"/>
        <v>383</v>
      </c>
      <c r="AJ9" s="13">
        <f t="shared" si="5"/>
        <v>383</v>
      </c>
      <c r="AK9" s="13">
        <f t="shared" ref="AK9:AK72" si="6">F9/D9%</f>
        <v>92.169962586851952</v>
      </c>
      <c r="AL9" s="9">
        <f t="shared" ref="AL9:AL72" si="7">F9/E9%</f>
        <v>111.98051948051948</v>
      </c>
      <c r="AM9" s="8">
        <f t="shared" ref="AM9:AM72" si="8">G9/E9%</f>
        <v>103.05194805194805</v>
      </c>
      <c r="AN9" s="8"/>
    </row>
    <row r="10" spans="1:62" s="17" customFormat="1" ht="36.75" customHeight="1">
      <c r="A10" s="11"/>
      <c r="B10" s="12" t="s">
        <v>689</v>
      </c>
      <c r="C10" s="11" t="s">
        <v>448</v>
      </c>
      <c r="D10" s="13">
        <v>914</v>
      </c>
      <c r="E10" s="13">
        <v>725</v>
      </c>
      <c r="F10" s="384">
        <f t="shared" si="2"/>
        <v>873</v>
      </c>
      <c r="G10" s="384">
        <f t="shared" si="3"/>
        <v>776</v>
      </c>
      <c r="H10" s="369">
        <f t="shared" si="4"/>
        <v>793</v>
      </c>
      <c r="I10" s="8">
        <v>150</v>
      </c>
      <c r="J10" s="8">
        <v>147</v>
      </c>
      <c r="K10" s="8">
        <v>113</v>
      </c>
      <c r="L10" s="8">
        <v>120</v>
      </c>
      <c r="M10" s="8">
        <v>230</v>
      </c>
      <c r="N10" s="8">
        <v>396</v>
      </c>
      <c r="O10" s="8">
        <v>350</v>
      </c>
      <c r="P10" s="8">
        <v>350</v>
      </c>
      <c r="Q10" s="8">
        <v>120</v>
      </c>
      <c r="R10" s="8">
        <v>95</v>
      </c>
      <c r="S10" s="8">
        <v>95</v>
      </c>
      <c r="T10" s="8">
        <v>100</v>
      </c>
      <c r="U10" s="8">
        <v>25</v>
      </c>
      <c r="V10" s="8">
        <v>31</v>
      </c>
      <c r="W10" s="8">
        <v>18</v>
      </c>
      <c r="X10" s="8">
        <v>20</v>
      </c>
      <c r="Y10" s="8">
        <v>60</v>
      </c>
      <c r="Z10" s="8">
        <v>60</v>
      </c>
      <c r="AA10" s="8">
        <v>60</v>
      </c>
      <c r="AB10" s="8">
        <v>60</v>
      </c>
      <c r="AC10" s="8">
        <v>65</v>
      </c>
      <c r="AD10" s="8">
        <v>63</v>
      </c>
      <c r="AE10" s="8">
        <v>57</v>
      </c>
      <c r="AF10" s="8">
        <v>60</v>
      </c>
      <c r="AG10" s="8">
        <v>75</v>
      </c>
      <c r="AH10" s="8">
        <v>81</v>
      </c>
      <c r="AI10" s="8">
        <v>83</v>
      </c>
      <c r="AJ10" s="4">
        <v>83</v>
      </c>
      <c r="AK10" s="369">
        <f t="shared" si="6"/>
        <v>95.514223194748354</v>
      </c>
      <c r="AL10" s="395">
        <f t="shared" si="7"/>
        <v>120.41379310344827</v>
      </c>
      <c r="AM10" s="384">
        <f t="shared" si="8"/>
        <v>107.03448275862068</v>
      </c>
      <c r="AN10" s="14"/>
      <c r="AO10" s="16"/>
      <c r="AP10" s="16"/>
      <c r="AQ10" s="16"/>
      <c r="AR10" s="16"/>
      <c r="AS10" s="16"/>
      <c r="AT10" s="16"/>
      <c r="AU10" s="16"/>
      <c r="AV10" s="16"/>
      <c r="AW10" s="16"/>
      <c r="AX10" s="16"/>
      <c r="AY10" s="16"/>
      <c r="AZ10" s="16"/>
      <c r="BA10" s="16"/>
      <c r="BB10" s="16"/>
      <c r="BC10" s="16"/>
      <c r="BD10" s="16"/>
      <c r="BE10" s="16"/>
      <c r="BF10" s="16"/>
      <c r="BG10" s="16"/>
      <c r="BH10" s="16"/>
      <c r="BI10" s="16"/>
      <c r="BJ10" s="16"/>
    </row>
    <row r="11" spans="1:62" s="17" customFormat="1" ht="36.75" customHeight="1">
      <c r="A11" s="11"/>
      <c r="B11" s="12" t="s">
        <v>688</v>
      </c>
      <c r="C11" s="11" t="s">
        <v>449</v>
      </c>
      <c r="D11" s="13">
        <v>2828</v>
      </c>
      <c r="E11" s="13">
        <v>2355</v>
      </c>
      <c r="F11" s="384">
        <f t="shared" si="2"/>
        <v>2576</v>
      </c>
      <c r="G11" s="384">
        <f t="shared" si="3"/>
        <v>2398</v>
      </c>
      <c r="H11" s="369">
        <f t="shared" si="4"/>
        <v>2068</v>
      </c>
      <c r="I11" s="8">
        <v>477</v>
      </c>
      <c r="J11" s="8">
        <v>535</v>
      </c>
      <c r="K11" s="8">
        <v>320</v>
      </c>
      <c r="L11" s="8">
        <v>268</v>
      </c>
      <c r="M11" s="8">
        <v>637</v>
      </c>
      <c r="N11" s="8">
        <v>761</v>
      </c>
      <c r="O11" s="8">
        <v>675</v>
      </c>
      <c r="P11" s="8">
        <v>549</v>
      </c>
      <c r="Q11" s="8">
        <v>388</v>
      </c>
      <c r="R11" s="8">
        <v>440</v>
      </c>
      <c r="S11" s="8">
        <v>503</v>
      </c>
      <c r="T11" s="8">
        <v>419</v>
      </c>
      <c r="U11" s="8">
        <v>95</v>
      </c>
      <c r="V11" s="8">
        <v>93</v>
      </c>
      <c r="W11" s="8">
        <v>106</v>
      </c>
      <c r="X11" s="8">
        <v>94</v>
      </c>
      <c r="Y11" s="8">
        <v>210</v>
      </c>
      <c r="Z11" s="8">
        <v>215</v>
      </c>
      <c r="AA11" s="8">
        <v>246</v>
      </c>
      <c r="AB11" s="8">
        <v>219</v>
      </c>
      <c r="AC11" s="8">
        <v>270</v>
      </c>
      <c r="AD11" s="8">
        <v>269</v>
      </c>
      <c r="AE11" s="8">
        <v>248</v>
      </c>
      <c r="AF11" s="8">
        <v>219</v>
      </c>
      <c r="AG11" s="8">
        <v>278</v>
      </c>
      <c r="AH11" s="8">
        <v>263</v>
      </c>
      <c r="AI11" s="8">
        <v>300</v>
      </c>
      <c r="AJ11" s="4">
        <v>300</v>
      </c>
      <c r="AK11" s="369">
        <f t="shared" si="6"/>
        <v>91.089108910891085</v>
      </c>
      <c r="AL11" s="395">
        <f t="shared" si="7"/>
        <v>109.38428874734606</v>
      </c>
      <c r="AM11" s="384">
        <f t="shared" si="8"/>
        <v>101.82590233545648</v>
      </c>
      <c r="AN11" s="14"/>
      <c r="AO11" s="16"/>
      <c r="AP11" s="16"/>
      <c r="AQ11" s="16"/>
      <c r="AR11" s="16"/>
      <c r="AS11" s="16"/>
      <c r="AT11" s="16"/>
      <c r="AU11" s="16"/>
      <c r="AV11" s="16"/>
      <c r="AW11" s="16"/>
      <c r="AX11" s="16"/>
      <c r="AY11" s="16"/>
      <c r="AZ11" s="16"/>
      <c r="BA11" s="16"/>
      <c r="BB11" s="16"/>
      <c r="BC11" s="16"/>
      <c r="BD11" s="16"/>
      <c r="BE11" s="16"/>
      <c r="BF11" s="16"/>
      <c r="BG11" s="16"/>
      <c r="BH11" s="16"/>
      <c r="BI11" s="16"/>
      <c r="BJ11" s="16"/>
    </row>
    <row r="12" spans="1:62" s="17" customFormat="1" ht="36.75" customHeight="1">
      <c r="A12" s="11" t="s">
        <v>114</v>
      </c>
      <c r="B12" s="12" t="s">
        <v>450</v>
      </c>
      <c r="C12" s="11" t="s">
        <v>451</v>
      </c>
      <c r="D12" s="13">
        <v>9197</v>
      </c>
      <c r="E12" s="13">
        <v>9718</v>
      </c>
      <c r="F12" s="8">
        <f t="shared" si="2"/>
        <v>9595</v>
      </c>
      <c r="G12" s="8">
        <f t="shared" si="3"/>
        <v>9595</v>
      </c>
      <c r="H12" s="13">
        <f t="shared" si="4"/>
        <v>9810</v>
      </c>
      <c r="I12" s="13">
        <f>+I13+I14</f>
        <v>2410</v>
      </c>
      <c r="J12" s="13">
        <f t="shared" ref="J12:AJ12" si="9">+J13+J14</f>
        <v>2355</v>
      </c>
      <c r="K12" s="13">
        <f t="shared" si="9"/>
        <v>2355</v>
      </c>
      <c r="L12" s="13">
        <f t="shared" si="9"/>
        <v>2414</v>
      </c>
      <c r="M12" s="13">
        <f t="shared" si="9"/>
        <v>2801</v>
      </c>
      <c r="N12" s="13">
        <f t="shared" si="9"/>
        <v>2580</v>
      </c>
      <c r="O12" s="13">
        <f t="shared" si="9"/>
        <v>2580</v>
      </c>
      <c r="P12" s="13">
        <f t="shared" si="9"/>
        <v>2714</v>
      </c>
      <c r="Q12" s="13">
        <f t="shared" si="9"/>
        <v>1409</v>
      </c>
      <c r="R12" s="13">
        <f t="shared" si="9"/>
        <v>1395</v>
      </c>
      <c r="S12" s="13">
        <f t="shared" si="9"/>
        <v>1395</v>
      </c>
      <c r="T12" s="13">
        <f t="shared" si="9"/>
        <v>1427</v>
      </c>
      <c r="U12" s="13">
        <f t="shared" si="9"/>
        <v>403</v>
      </c>
      <c r="V12" s="13">
        <f t="shared" si="9"/>
        <v>399</v>
      </c>
      <c r="W12" s="13">
        <f t="shared" si="9"/>
        <v>399</v>
      </c>
      <c r="X12" s="13">
        <f t="shared" si="9"/>
        <v>401</v>
      </c>
      <c r="Y12" s="13">
        <f t="shared" si="9"/>
        <v>1083</v>
      </c>
      <c r="Z12" s="13">
        <f t="shared" si="9"/>
        <v>1016</v>
      </c>
      <c r="AA12" s="13">
        <f t="shared" si="9"/>
        <v>1016</v>
      </c>
      <c r="AB12" s="13">
        <f t="shared" si="9"/>
        <v>1014</v>
      </c>
      <c r="AC12" s="13">
        <f t="shared" si="9"/>
        <v>959</v>
      </c>
      <c r="AD12" s="13">
        <f t="shared" si="9"/>
        <v>954</v>
      </c>
      <c r="AE12" s="13">
        <f t="shared" si="9"/>
        <v>954</v>
      </c>
      <c r="AF12" s="13">
        <f t="shared" si="9"/>
        <v>957</v>
      </c>
      <c r="AG12" s="13">
        <f t="shared" si="9"/>
        <v>653</v>
      </c>
      <c r="AH12" s="13">
        <f t="shared" si="9"/>
        <v>896</v>
      </c>
      <c r="AI12" s="13">
        <f t="shared" si="9"/>
        <v>896</v>
      </c>
      <c r="AJ12" s="13">
        <f t="shared" si="9"/>
        <v>883</v>
      </c>
      <c r="AK12" s="369">
        <f t="shared" si="6"/>
        <v>104.32749809720561</v>
      </c>
      <c r="AL12" s="395">
        <f t="shared" si="7"/>
        <v>98.734307470672974</v>
      </c>
      <c r="AM12" s="384">
        <f t="shared" si="8"/>
        <v>98.734307470672974</v>
      </c>
      <c r="AN12" s="14"/>
      <c r="AO12" s="16"/>
      <c r="AP12" s="16"/>
      <c r="AQ12" s="16"/>
      <c r="AR12" s="16"/>
      <c r="AS12" s="16"/>
      <c r="AT12" s="16"/>
      <c r="AU12" s="16"/>
      <c r="AV12" s="16"/>
      <c r="AW12" s="16"/>
      <c r="AX12" s="16"/>
      <c r="AY12" s="16"/>
      <c r="AZ12" s="16"/>
      <c r="BA12" s="16"/>
      <c r="BB12" s="16"/>
      <c r="BC12" s="16"/>
      <c r="BD12" s="16"/>
      <c r="BE12" s="16"/>
      <c r="BF12" s="16"/>
      <c r="BG12" s="16"/>
      <c r="BH12" s="16"/>
      <c r="BI12" s="16"/>
      <c r="BJ12" s="16"/>
    </row>
    <row r="13" spans="1:62" s="17" customFormat="1" ht="36.75" customHeight="1">
      <c r="A13" s="11"/>
      <c r="B13" s="12" t="s">
        <v>690</v>
      </c>
      <c r="C13" s="11" t="s">
        <v>449</v>
      </c>
      <c r="D13" s="13">
        <v>5122</v>
      </c>
      <c r="E13" s="13">
        <v>5147</v>
      </c>
      <c r="F13" s="384">
        <f t="shared" si="2"/>
        <v>5252</v>
      </c>
      <c r="G13" s="384">
        <f t="shared" si="3"/>
        <v>5252</v>
      </c>
      <c r="H13" s="369">
        <f t="shared" si="4"/>
        <v>5252</v>
      </c>
      <c r="I13" s="8">
        <v>1210</v>
      </c>
      <c r="J13" s="8">
        <v>1205</v>
      </c>
      <c r="K13" s="8">
        <v>1205</v>
      </c>
      <c r="L13" s="8">
        <v>1205</v>
      </c>
      <c r="M13" s="8">
        <v>1615</v>
      </c>
      <c r="N13" s="8">
        <v>1502</v>
      </c>
      <c r="O13" s="8">
        <v>1502</v>
      </c>
      <c r="P13" s="8">
        <v>1502</v>
      </c>
      <c r="Q13" s="8">
        <v>740</v>
      </c>
      <c r="R13" s="8">
        <v>747</v>
      </c>
      <c r="S13" s="8">
        <v>747</v>
      </c>
      <c r="T13" s="8">
        <v>747</v>
      </c>
      <c r="U13" s="8">
        <v>237</v>
      </c>
      <c r="V13" s="8">
        <v>242</v>
      </c>
      <c r="W13" s="8">
        <v>242</v>
      </c>
      <c r="X13" s="8">
        <v>242</v>
      </c>
      <c r="Y13" s="8">
        <v>556</v>
      </c>
      <c r="Z13" s="8">
        <v>539</v>
      </c>
      <c r="AA13" s="8">
        <v>539</v>
      </c>
      <c r="AB13" s="8">
        <v>539</v>
      </c>
      <c r="AC13" s="8">
        <v>544</v>
      </c>
      <c r="AD13" s="8">
        <v>533</v>
      </c>
      <c r="AE13" s="8">
        <v>533</v>
      </c>
      <c r="AF13" s="8">
        <v>533</v>
      </c>
      <c r="AG13" s="8">
        <v>245</v>
      </c>
      <c r="AH13" s="8">
        <v>484</v>
      </c>
      <c r="AI13" s="8">
        <v>484</v>
      </c>
      <c r="AJ13" s="4">
        <v>484</v>
      </c>
      <c r="AK13" s="369">
        <f t="shared" si="6"/>
        <v>102.53807106598985</v>
      </c>
      <c r="AL13" s="395">
        <f t="shared" si="7"/>
        <v>102.04002331455217</v>
      </c>
      <c r="AM13" s="384">
        <f t="shared" si="8"/>
        <v>102.04002331455217</v>
      </c>
      <c r="AN13" s="14"/>
      <c r="AO13" s="16"/>
      <c r="AP13" s="16"/>
      <c r="AQ13" s="16"/>
      <c r="AR13" s="16"/>
      <c r="AS13" s="16"/>
      <c r="AT13" s="16"/>
      <c r="AU13" s="16"/>
      <c r="AV13" s="16"/>
      <c r="AW13" s="16"/>
      <c r="AX13" s="16"/>
      <c r="AY13" s="16"/>
      <c r="AZ13" s="16"/>
      <c r="BA13" s="16"/>
      <c r="BB13" s="16"/>
      <c r="BC13" s="16"/>
      <c r="BD13" s="16"/>
      <c r="BE13" s="16"/>
      <c r="BF13" s="16"/>
      <c r="BG13" s="16"/>
      <c r="BH13" s="16"/>
      <c r="BI13" s="16"/>
      <c r="BJ13" s="16"/>
    </row>
    <row r="14" spans="1:62" s="17" customFormat="1" ht="36.75" customHeight="1">
      <c r="A14" s="11"/>
      <c r="B14" s="12" t="s">
        <v>691</v>
      </c>
      <c r="C14" s="11" t="s">
        <v>449</v>
      </c>
      <c r="D14" s="13">
        <v>4075</v>
      </c>
      <c r="E14" s="13">
        <v>4571</v>
      </c>
      <c r="F14" s="384">
        <f t="shared" si="2"/>
        <v>4343</v>
      </c>
      <c r="G14" s="384">
        <f>K14+O14+S14+W14+AA14+AE14+AI14</f>
        <v>4343</v>
      </c>
      <c r="H14" s="369">
        <f t="shared" si="4"/>
        <v>4558</v>
      </c>
      <c r="I14" s="8">
        <v>1200</v>
      </c>
      <c r="J14" s="8">
        <v>1150</v>
      </c>
      <c r="K14" s="8">
        <v>1150</v>
      </c>
      <c r="L14" s="8">
        <v>1209</v>
      </c>
      <c r="M14" s="8">
        <v>1186</v>
      </c>
      <c r="N14" s="8">
        <v>1078</v>
      </c>
      <c r="O14" s="8">
        <v>1078</v>
      </c>
      <c r="P14" s="8">
        <v>1212</v>
      </c>
      <c r="Q14" s="8">
        <v>669</v>
      </c>
      <c r="R14" s="8">
        <v>648</v>
      </c>
      <c r="S14" s="8">
        <v>648</v>
      </c>
      <c r="T14" s="8">
        <v>680</v>
      </c>
      <c r="U14" s="8">
        <v>166</v>
      </c>
      <c r="V14" s="8">
        <v>157</v>
      </c>
      <c r="W14" s="8">
        <v>157</v>
      </c>
      <c r="X14" s="8">
        <v>159</v>
      </c>
      <c r="Y14" s="8">
        <v>527</v>
      </c>
      <c r="Z14" s="8">
        <v>477</v>
      </c>
      <c r="AA14" s="8">
        <v>477</v>
      </c>
      <c r="AB14" s="8">
        <v>475</v>
      </c>
      <c r="AC14" s="8">
        <v>415</v>
      </c>
      <c r="AD14" s="8">
        <v>421</v>
      </c>
      <c r="AE14" s="8">
        <v>421</v>
      </c>
      <c r="AF14" s="8">
        <v>424</v>
      </c>
      <c r="AG14" s="8">
        <v>408</v>
      </c>
      <c r="AH14" s="8">
        <v>412</v>
      </c>
      <c r="AI14" s="8">
        <v>412</v>
      </c>
      <c r="AJ14" s="4">
        <v>399</v>
      </c>
      <c r="AK14" s="369">
        <f t="shared" si="6"/>
        <v>106.57668711656441</v>
      </c>
      <c r="AL14" s="395">
        <f t="shared" si="7"/>
        <v>95.012032378035443</v>
      </c>
      <c r="AM14" s="384">
        <f t="shared" si="8"/>
        <v>95.012032378035443</v>
      </c>
      <c r="AN14" s="14"/>
      <c r="AO14" s="16"/>
      <c r="AP14" s="16"/>
      <c r="AQ14" s="16"/>
      <c r="AR14" s="16"/>
      <c r="AS14" s="16"/>
      <c r="AT14" s="16"/>
      <c r="AU14" s="16"/>
      <c r="AV14" s="16"/>
      <c r="AW14" s="16"/>
      <c r="AX14" s="16"/>
      <c r="AY14" s="16"/>
      <c r="AZ14" s="16"/>
      <c r="BA14" s="16"/>
      <c r="BB14" s="16"/>
      <c r="BC14" s="16"/>
      <c r="BD14" s="16"/>
      <c r="BE14" s="16"/>
      <c r="BF14" s="16"/>
      <c r="BG14" s="16"/>
      <c r="BH14" s="16"/>
      <c r="BI14" s="16"/>
      <c r="BJ14" s="16"/>
    </row>
    <row r="15" spans="1:62" s="105" customFormat="1" ht="36.75" customHeight="1">
      <c r="A15" s="101">
        <v>2</v>
      </c>
      <c r="B15" s="112" t="s">
        <v>452</v>
      </c>
      <c r="C15" s="101" t="s">
        <v>453</v>
      </c>
      <c r="D15" s="114">
        <v>4039</v>
      </c>
      <c r="E15" s="103">
        <v>4207</v>
      </c>
      <c r="F15" s="103">
        <f t="shared" si="2"/>
        <v>3037</v>
      </c>
      <c r="G15" s="103">
        <f t="shared" si="3"/>
        <v>2832</v>
      </c>
      <c r="H15" s="114">
        <f t="shared" si="4"/>
        <v>2777</v>
      </c>
      <c r="I15" s="114">
        <f>+I16+I17+I18</f>
        <v>543</v>
      </c>
      <c r="J15" s="114">
        <f t="shared" ref="J15:AG15" si="10">+J16+J17+J18</f>
        <v>557</v>
      </c>
      <c r="K15" s="114">
        <f t="shared" si="10"/>
        <v>493</v>
      </c>
      <c r="L15" s="114">
        <f t="shared" si="10"/>
        <v>510</v>
      </c>
      <c r="M15" s="114">
        <f t="shared" si="10"/>
        <v>613</v>
      </c>
      <c r="N15" s="114">
        <f t="shared" si="10"/>
        <v>650</v>
      </c>
      <c r="O15" s="114">
        <f t="shared" si="10"/>
        <v>572</v>
      </c>
      <c r="P15" s="114">
        <f t="shared" si="10"/>
        <v>552</v>
      </c>
      <c r="Q15" s="114">
        <f t="shared" si="10"/>
        <v>439</v>
      </c>
      <c r="R15" s="114">
        <f t="shared" si="10"/>
        <v>445</v>
      </c>
      <c r="S15" s="114">
        <f t="shared" si="10"/>
        <v>428</v>
      </c>
      <c r="T15" s="114">
        <f t="shared" si="10"/>
        <v>409</v>
      </c>
      <c r="U15" s="114">
        <f t="shared" si="10"/>
        <v>364</v>
      </c>
      <c r="V15" s="114">
        <f t="shared" si="10"/>
        <v>362</v>
      </c>
      <c r="W15" s="114">
        <f t="shared" si="10"/>
        <v>352</v>
      </c>
      <c r="X15" s="114">
        <f t="shared" si="10"/>
        <v>350</v>
      </c>
      <c r="Y15" s="114">
        <f t="shared" si="10"/>
        <v>330</v>
      </c>
      <c r="Z15" s="114">
        <f t="shared" si="10"/>
        <v>336</v>
      </c>
      <c r="AA15" s="114">
        <f t="shared" si="10"/>
        <v>330</v>
      </c>
      <c r="AB15" s="114">
        <f t="shared" si="10"/>
        <v>308</v>
      </c>
      <c r="AC15" s="114">
        <f t="shared" si="10"/>
        <v>679</v>
      </c>
      <c r="AD15" s="114">
        <f t="shared" si="10"/>
        <v>687</v>
      </c>
      <c r="AE15" s="114">
        <f t="shared" si="10"/>
        <v>657</v>
      </c>
      <c r="AF15" s="114">
        <f t="shared" si="10"/>
        <v>648</v>
      </c>
      <c r="AG15" s="114">
        <f t="shared" si="10"/>
        <v>1239</v>
      </c>
      <c r="AH15" s="114"/>
      <c r="AI15" s="114"/>
      <c r="AJ15" s="32"/>
      <c r="AK15" s="114">
        <f t="shared" si="6"/>
        <v>75.191879178014361</v>
      </c>
      <c r="AL15" s="104">
        <f t="shared" si="7"/>
        <v>72.189208462086995</v>
      </c>
      <c r="AM15" s="103">
        <f t="shared" si="8"/>
        <v>67.316377466127875</v>
      </c>
      <c r="AN15" s="104">
        <f>F15/F8%</f>
        <v>23.282735357252378</v>
      </c>
    </row>
    <row r="16" spans="1:62" s="17" customFormat="1" ht="36.75" customHeight="1">
      <c r="A16" s="11"/>
      <c r="B16" s="12" t="s">
        <v>454</v>
      </c>
      <c r="C16" s="11" t="s">
        <v>449</v>
      </c>
      <c r="D16" s="13">
        <v>1220</v>
      </c>
      <c r="E16" s="13">
        <v>1083</v>
      </c>
      <c r="F16" s="384">
        <f t="shared" si="2"/>
        <v>1159</v>
      </c>
      <c r="G16" s="384">
        <f t="shared" si="3"/>
        <v>858</v>
      </c>
      <c r="H16" s="369">
        <f t="shared" si="4"/>
        <v>781</v>
      </c>
      <c r="I16" s="8">
        <v>127</v>
      </c>
      <c r="J16" s="8">
        <v>144</v>
      </c>
      <c r="K16" s="8">
        <v>76</v>
      </c>
      <c r="L16" s="8">
        <v>66</v>
      </c>
      <c r="M16" s="8">
        <v>168</v>
      </c>
      <c r="N16" s="8">
        <v>212</v>
      </c>
      <c r="O16" s="8">
        <v>130</v>
      </c>
      <c r="P16" s="8">
        <v>112</v>
      </c>
      <c r="Q16" s="8">
        <v>138</v>
      </c>
      <c r="R16" s="8">
        <v>143</v>
      </c>
      <c r="S16" s="8">
        <v>116</v>
      </c>
      <c r="T16" s="8">
        <v>91</v>
      </c>
      <c r="U16" s="8">
        <v>81</v>
      </c>
      <c r="V16" s="8">
        <v>79</v>
      </c>
      <c r="W16" s="8">
        <v>67</v>
      </c>
      <c r="X16" s="8">
        <v>61</v>
      </c>
      <c r="Y16" s="8">
        <v>76</v>
      </c>
      <c r="Z16" s="8">
        <v>78</v>
      </c>
      <c r="AA16" s="8">
        <v>67</v>
      </c>
      <c r="AB16" s="8">
        <v>51</v>
      </c>
      <c r="AC16" s="8">
        <v>147</v>
      </c>
      <c r="AD16" s="8">
        <v>160</v>
      </c>
      <c r="AE16" s="8">
        <v>118</v>
      </c>
      <c r="AF16" s="8">
        <v>102</v>
      </c>
      <c r="AG16" s="8">
        <v>346</v>
      </c>
      <c r="AH16" s="8">
        <v>343</v>
      </c>
      <c r="AI16" s="8">
        <v>284</v>
      </c>
      <c r="AJ16" s="4">
        <v>298</v>
      </c>
      <c r="AK16" s="369">
        <f t="shared" si="6"/>
        <v>95</v>
      </c>
      <c r="AL16" s="395">
        <f t="shared" si="7"/>
        <v>107.01754385964912</v>
      </c>
      <c r="AM16" s="384">
        <f t="shared" si="8"/>
        <v>79.224376731301945</v>
      </c>
      <c r="AN16" s="14"/>
      <c r="AO16" s="16"/>
      <c r="AP16" s="16"/>
      <c r="AQ16" s="16"/>
      <c r="AR16" s="16"/>
      <c r="AS16" s="16"/>
      <c r="AT16" s="16"/>
      <c r="AU16" s="16"/>
      <c r="AV16" s="16"/>
      <c r="AW16" s="16"/>
      <c r="AX16" s="16"/>
      <c r="AY16" s="16"/>
      <c r="AZ16" s="16"/>
      <c r="BA16" s="16"/>
      <c r="BB16" s="16"/>
      <c r="BC16" s="16"/>
      <c r="BD16" s="16"/>
      <c r="BE16" s="16"/>
      <c r="BF16" s="16"/>
      <c r="BG16" s="16"/>
      <c r="BH16" s="16"/>
      <c r="BI16" s="16"/>
      <c r="BJ16" s="16"/>
    </row>
    <row r="17" spans="1:62" s="17" customFormat="1" ht="36.75" customHeight="1">
      <c r="A17" s="11"/>
      <c r="B17" s="12" t="s">
        <v>455</v>
      </c>
      <c r="C17" s="11" t="s">
        <v>449</v>
      </c>
      <c r="D17" s="13">
        <v>1523</v>
      </c>
      <c r="E17" s="13">
        <v>1755</v>
      </c>
      <c r="F17" s="384">
        <f t="shared" si="2"/>
        <v>1750</v>
      </c>
      <c r="G17" s="384">
        <f t="shared" si="3"/>
        <v>1750</v>
      </c>
      <c r="H17" s="369">
        <f t="shared" si="4"/>
        <v>1750</v>
      </c>
      <c r="I17" s="8">
        <v>236</v>
      </c>
      <c r="J17" s="8">
        <v>235</v>
      </c>
      <c r="K17" s="8">
        <v>235</v>
      </c>
      <c r="L17" s="8">
        <v>235</v>
      </c>
      <c r="M17" s="8">
        <v>260</v>
      </c>
      <c r="N17" s="8">
        <v>255</v>
      </c>
      <c r="O17" s="8">
        <v>255</v>
      </c>
      <c r="P17" s="8">
        <v>255</v>
      </c>
      <c r="Q17" s="8">
        <v>166</v>
      </c>
      <c r="R17" s="8">
        <v>169</v>
      </c>
      <c r="S17" s="8">
        <v>169</v>
      </c>
      <c r="T17" s="8">
        <v>169</v>
      </c>
      <c r="U17" s="8">
        <v>171</v>
      </c>
      <c r="V17" s="8">
        <v>171</v>
      </c>
      <c r="W17" s="8">
        <v>171</v>
      </c>
      <c r="X17" s="8">
        <v>171</v>
      </c>
      <c r="Y17" s="8">
        <v>137</v>
      </c>
      <c r="Z17" s="8">
        <v>143</v>
      </c>
      <c r="AA17" s="8">
        <v>143</v>
      </c>
      <c r="AB17" s="8">
        <v>143</v>
      </c>
      <c r="AC17" s="8">
        <v>300</v>
      </c>
      <c r="AD17" s="8">
        <v>295</v>
      </c>
      <c r="AE17" s="8">
        <v>295</v>
      </c>
      <c r="AF17" s="8">
        <v>295</v>
      </c>
      <c r="AG17" s="8">
        <v>485</v>
      </c>
      <c r="AH17" s="8">
        <v>482</v>
      </c>
      <c r="AI17" s="8">
        <v>482</v>
      </c>
      <c r="AJ17" s="4">
        <v>482</v>
      </c>
      <c r="AK17" s="369">
        <f t="shared" si="6"/>
        <v>114.90479317137229</v>
      </c>
      <c r="AL17" s="395">
        <f t="shared" si="7"/>
        <v>99.715099715099711</v>
      </c>
      <c r="AM17" s="384">
        <f t="shared" si="8"/>
        <v>99.715099715099711</v>
      </c>
      <c r="AN17" s="14"/>
      <c r="AO17" s="16"/>
      <c r="AP17" s="16"/>
      <c r="AQ17" s="16"/>
      <c r="AR17" s="16"/>
      <c r="AS17" s="16"/>
      <c r="AT17" s="16"/>
      <c r="AU17" s="16"/>
      <c r="AV17" s="16"/>
      <c r="AW17" s="16"/>
      <c r="AX17" s="16"/>
      <c r="AY17" s="16"/>
      <c r="AZ17" s="16"/>
      <c r="BA17" s="16"/>
      <c r="BB17" s="16"/>
      <c r="BC17" s="16"/>
      <c r="BD17" s="16"/>
      <c r="BE17" s="16"/>
      <c r="BF17" s="16"/>
      <c r="BG17" s="16"/>
      <c r="BH17" s="16"/>
      <c r="BI17" s="16"/>
      <c r="BJ17" s="16"/>
    </row>
    <row r="18" spans="1:62" s="17" customFormat="1" ht="36.75" customHeight="1">
      <c r="A18" s="11"/>
      <c r="B18" s="12" t="s">
        <v>456</v>
      </c>
      <c r="C18" s="11" t="s">
        <v>449</v>
      </c>
      <c r="D18" s="13">
        <v>1296</v>
      </c>
      <c r="E18" s="13">
        <v>1369</v>
      </c>
      <c r="F18" s="384">
        <f t="shared" si="2"/>
        <v>1369</v>
      </c>
      <c r="G18" s="384">
        <f t="shared" si="3"/>
        <v>1400</v>
      </c>
      <c r="H18" s="369">
        <f t="shared" si="4"/>
        <v>1423</v>
      </c>
      <c r="I18" s="8">
        <v>180</v>
      </c>
      <c r="J18" s="8">
        <v>178</v>
      </c>
      <c r="K18" s="8">
        <v>182</v>
      </c>
      <c r="L18" s="8">
        <v>209</v>
      </c>
      <c r="M18" s="8">
        <v>185</v>
      </c>
      <c r="N18" s="8">
        <v>183</v>
      </c>
      <c r="O18" s="8">
        <v>187</v>
      </c>
      <c r="P18" s="8">
        <v>185</v>
      </c>
      <c r="Q18" s="8">
        <v>135</v>
      </c>
      <c r="R18" s="8">
        <v>133</v>
      </c>
      <c r="S18" s="8">
        <v>143</v>
      </c>
      <c r="T18" s="8">
        <v>149</v>
      </c>
      <c r="U18" s="8">
        <v>112</v>
      </c>
      <c r="V18" s="8">
        <v>112</v>
      </c>
      <c r="W18" s="8">
        <v>114</v>
      </c>
      <c r="X18" s="8">
        <v>118</v>
      </c>
      <c r="Y18" s="8">
        <v>117</v>
      </c>
      <c r="Z18" s="8">
        <v>115</v>
      </c>
      <c r="AA18" s="8">
        <v>120</v>
      </c>
      <c r="AB18" s="8">
        <v>114</v>
      </c>
      <c r="AC18" s="8">
        <v>232</v>
      </c>
      <c r="AD18" s="8">
        <v>232</v>
      </c>
      <c r="AE18" s="8">
        <v>244</v>
      </c>
      <c r="AF18" s="8">
        <v>251</v>
      </c>
      <c r="AG18" s="8">
        <v>408</v>
      </c>
      <c r="AH18" s="8">
        <v>416</v>
      </c>
      <c r="AI18" s="8">
        <v>410</v>
      </c>
      <c r="AJ18" s="4">
        <v>397</v>
      </c>
      <c r="AK18" s="369">
        <f t="shared" si="6"/>
        <v>105.63271604938271</v>
      </c>
      <c r="AL18" s="396">
        <f t="shared" si="7"/>
        <v>100</v>
      </c>
      <c r="AM18" s="384">
        <f t="shared" si="8"/>
        <v>102.26442658875092</v>
      </c>
      <c r="AN18" s="14"/>
      <c r="AO18" s="16"/>
      <c r="AP18" s="16"/>
      <c r="AQ18" s="16"/>
      <c r="AR18" s="16"/>
      <c r="AS18" s="16"/>
      <c r="AT18" s="16"/>
      <c r="AU18" s="16"/>
      <c r="AV18" s="16"/>
      <c r="AW18" s="16"/>
      <c r="AX18" s="16"/>
      <c r="AY18" s="16"/>
      <c r="AZ18" s="16"/>
      <c r="BA18" s="16"/>
      <c r="BB18" s="16"/>
      <c r="BC18" s="16"/>
      <c r="BD18" s="16"/>
      <c r="BE18" s="16"/>
      <c r="BF18" s="16"/>
      <c r="BG18" s="16"/>
      <c r="BH18" s="16"/>
      <c r="BI18" s="16"/>
      <c r="BJ18" s="16"/>
    </row>
    <row r="19" spans="1:62" s="105" customFormat="1" ht="36.75" customHeight="1">
      <c r="A19" s="101">
        <v>3</v>
      </c>
      <c r="B19" s="112" t="s">
        <v>457</v>
      </c>
      <c r="C19" s="101"/>
      <c r="D19" s="101"/>
      <c r="E19" s="103"/>
      <c r="F19" s="103"/>
      <c r="G19" s="103"/>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32"/>
      <c r="AK19" s="114"/>
      <c r="AL19" s="104"/>
      <c r="AM19" s="103"/>
      <c r="AN19" s="103"/>
    </row>
    <row r="20" spans="1:62" ht="51" customHeight="1">
      <c r="A20" s="6"/>
      <c r="B20" s="7" t="s">
        <v>458</v>
      </c>
      <c r="C20" s="6" t="s">
        <v>21</v>
      </c>
      <c r="D20" s="18">
        <v>100</v>
      </c>
      <c r="E20" s="18">
        <v>100</v>
      </c>
      <c r="F20" s="18">
        <v>100</v>
      </c>
      <c r="G20" s="18">
        <v>100</v>
      </c>
      <c r="H20" s="18">
        <v>100</v>
      </c>
      <c r="I20" s="18">
        <v>100</v>
      </c>
      <c r="J20" s="18">
        <v>100</v>
      </c>
      <c r="K20" s="18">
        <v>100</v>
      </c>
      <c r="L20" s="18">
        <v>100</v>
      </c>
      <c r="M20" s="18">
        <v>100</v>
      </c>
      <c r="N20" s="18">
        <v>100</v>
      </c>
      <c r="O20" s="18">
        <v>100</v>
      </c>
      <c r="P20" s="18">
        <v>100</v>
      </c>
      <c r="Q20" s="18">
        <v>100</v>
      </c>
      <c r="R20" s="18">
        <v>100</v>
      </c>
      <c r="S20" s="18">
        <v>100</v>
      </c>
      <c r="T20" s="18">
        <v>100</v>
      </c>
      <c r="U20" s="18">
        <v>100</v>
      </c>
      <c r="V20" s="18">
        <v>100</v>
      </c>
      <c r="W20" s="18">
        <v>100</v>
      </c>
      <c r="X20" s="18">
        <v>100</v>
      </c>
      <c r="Y20" s="18">
        <v>100</v>
      </c>
      <c r="Z20" s="18">
        <v>100</v>
      </c>
      <c r="AA20" s="18">
        <v>100</v>
      </c>
      <c r="AB20" s="18">
        <v>100</v>
      </c>
      <c r="AC20" s="18">
        <v>100</v>
      </c>
      <c r="AD20" s="18">
        <v>100</v>
      </c>
      <c r="AE20" s="18">
        <v>100</v>
      </c>
      <c r="AF20" s="18">
        <v>100</v>
      </c>
      <c r="AG20" s="18">
        <v>100</v>
      </c>
      <c r="AH20" s="18">
        <v>100</v>
      </c>
      <c r="AI20" s="18">
        <v>100</v>
      </c>
      <c r="AJ20" s="18">
        <v>100</v>
      </c>
      <c r="AK20" s="369">
        <f t="shared" si="6"/>
        <v>100</v>
      </c>
      <c r="AL20" s="384">
        <f t="shared" si="7"/>
        <v>100</v>
      </c>
      <c r="AM20" s="384">
        <f t="shared" si="8"/>
        <v>100</v>
      </c>
      <c r="AN20" s="18"/>
    </row>
    <row r="21" spans="1:62" ht="46.5" customHeight="1">
      <c r="A21" s="6"/>
      <c r="B21" s="10" t="s">
        <v>459</v>
      </c>
      <c r="C21" s="6" t="s">
        <v>21</v>
      </c>
      <c r="D21" s="18">
        <v>100</v>
      </c>
      <c r="E21" s="18">
        <v>100</v>
      </c>
      <c r="F21" s="18">
        <v>100</v>
      </c>
      <c r="G21" s="18">
        <v>100</v>
      </c>
      <c r="H21" s="18">
        <v>100</v>
      </c>
      <c r="I21" s="18">
        <v>100</v>
      </c>
      <c r="J21" s="18">
        <v>100</v>
      </c>
      <c r="K21" s="18">
        <v>100</v>
      </c>
      <c r="L21" s="18">
        <v>100</v>
      </c>
      <c r="M21" s="18">
        <v>100</v>
      </c>
      <c r="N21" s="18">
        <v>100</v>
      </c>
      <c r="O21" s="18">
        <v>100</v>
      </c>
      <c r="P21" s="18">
        <v>100</v>
      </c>
      <c r="Q21" s="18">
        <v>100</v>
      </c>
      <c r="R21" s="18">
        <v>100</v>
      </c>
      <c r="S21" s="18">
        <v>100</v>
      </c>
      <c r="T21" s="18">
        <v>100</v>
      </c>
      <c r="U21" s="18">
        <v>100</v>
      </c>
      <c r="V21" s="18">
        <v>100</v>
      </c>
      <c r="W21" s="18">
        <v>100</v>
      </c>
      <c r="X21" s="18">
        <v>100</v>
      </c>
      <c r="Y21" s="18">
        <v>100</v>
      </c>
      <c r="Z21" s="18">
        <v>100</v>
      </c>
      <c r="AA21" s="18">
        <v>100</v>
      </c>
      <c r="AB21" s="18">
        <v>100</v>
      </c>
      <c r="AC21" s="18">
        <v>100</v>
      </c>
      <c r="AD21" s="18">
        <v>100</v>
      </c>
      <c r="AE21" s="18">
        <v>100</v>
      </c>
      <c r="AF21" s="18">
        <v>100</v>
      </c>
      <c r="AG21" s="18">
        <v>100</v>
      </c>
      <c r="AH21" s="18">
        <v>100</v>
      </c>
      <c r="AI21" s="18">
        <v>100</v>
      </c>
      <c r="AJ21" s="18">
        <v>100</v>
      </c>
      <c r="AK21" s="369">
        <f t="shared" si="6"/>
        <v>100</v>
      </c>
      <c r="AL21" s="384">
        <f t="shared" si="7"/>
        <v>100</v>
      </c>
      <c r="AM21" s="384">
        <f t="shared" si="8"/>
        <v>100</v>
      </c>
      <c r="AN21" s="18"/>
    </row>
    <row r="22" spans="1:62" s="105" customFormat="1" ht="44.25" customHeight="1">
      <c r="A22" s="101">
        <v>4</v>
      </c>
      <c r="B22" s="112" t="s">
        <v>460</v>
      </c>
      <c r="C22" s="101"/>
      <c r="D22" s="101"/>
      <c r="E22" s="103"/>
      <c r="F22" s="103"/>
      <c r="G22" s="103"/>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32"/>
      <c r="AK22" s="369"/>
      <c r="AL22" s="384"/>
      <c r="AM22" s="384"/>
      <c r="AN22" s="103"/>
    </row>
    <row r="23" spans="1:62" ht="76.5" customHeight="1">
      <c r="A23" s="6"/>
      <c r="B23" s="7" t="s">
        <v>461</v>
      </c>
      <c r="C23" s="19" t="s">
        <v>462</v>
      </c>
      <c r="D23" s="368">
        <v>7</v>
      </c>
      <c r="E23" s="8">
        <v>7</v>
      </c>
      <c r="F23" s="8">
        <v>7</v>
      </c>
      <c r="G23" s="8">
        <v>7</v>
      </c>
      <c r="H23" s="8">
        <v>7</v>
      </c>
      <c r="I23" s="13">
        <v>1</v>
      </c>
      <c r="J23" s="13">
        <v>1</v>
      </c>
      <c r="K23" s="13">
        <v>1</v>
      </c>
      <c r="L23" s="13">
        <v>1</v>
      </c>
      <c r="M23" s="13">
        <v>1</v>
      </c>
      <c r="N23" s="13">
        <v>1</v>
      </c>
      <c r="O23" s="13">
        <v>1</v>
      </c>
      <c r="P23" s="13">
        <v>1</v>
      </c>
      <c r="Q23" s="13">
        <v>1</v>
      </c>
      <c r="R23" s="13">
        <v>1</v>
      </c>
      <c r="S23" s="13">
        <v>1</v>
      </c>
      <c r="T23" s="13">
        <v>1</v>
      </c>
      <c r="U23" s="13">
        <v>1</v>
      </c>
      <c r="V23" s="13">
        <v>1</v>
      </c>
      <c r="W23" s="13">
        <v>1</v>
      </c>
      <c r="X23" s="13">
        <v>1</v>
      </c>
      <c r="Y23" s="13">
        <v>1</v>
      </c>
      <c r="Z23" s="13">
        <v>1</v>
      </c>
      <c r="AA23" s="13">
        <v>1</v>
      </c>
      <c r="AB23" s="13">
        <v>1</v>
      </c>
      <c r="AC23" s="13">
        <v>1</v>
      </c>
      <c r="AD23" s="13">
        <v>1</v>
      </c>
      <c r="AE23" s="13">
        <v>1</v>
      </c>
      <c r="AF23" s="13">
        <v>1</v>
      </c>
      <c r="AG23" s="13">
        <v>1</v>
      </c>
      <c r="AH23" s="13">
        <v>1</v>
      </c>
      <c r="AI23" s="13">
        <v>1</v>
      </c>
      <c r="AJ23" s="13">
        <v>1</v>
      </c>
      <c r="AK23" s="369">
        <f t="shared" si="6"/>
        <v>99.999999999999986</v>
      </c>
      <c r="AL23" s="384">
        <f t="shared" si="7"/>
        <v>99.999999999999986</v>
      </c>
      <c r="AM23" s="384">
        <f t="shared" si="8"/>
        <v>99.999999999999986</v>
      </c>
      <c r="AN23" s="8"/>
    </row>
    <row r="24" spans="1:62" ht="54" customHeight="1">
      <c r="A24" s="6"/>
      <c r="B24" s="7" t="s">
        <v>463</v>
      </c>
      <c r="C24" s="19" t="s">
        <v>462</v>
      </c>
      <c r="D24" s="368">
        <v>7</v>
      </c>
      <c r="E24" s="8">
        <v>7</v>
      </c>
      <c r="F24" s="8">
        <v>7</v>
      </c>
      <c r="G24" s="8">
        <v>7</v>
      </c>
      <c r="H24" s="8">
        <v>7</v>
      </c>
      <c r="I24" s="13">
        <v>1</v>
      </c>
      <c r="J24" s="13">
        <v>1</v>
      </c>
      <c r="K24" s="13">
        <v>1</v>
      </c>
      <c r="L24" s="13">
        <v>1</v>
      </c>
      <c r="M24" s="13">
        <v>1</v>
      </c>
      <c r="N24" s="13">
        <v>1</v>
      </c>
      <c r="O24" s="13">
        <v>1</v>
      </c>
      <c r="P24" s="13">
        <v>1</v>
      </c>
      <c r="Q24" s="13">
        <v>1</v>
      </c>
      <c r="R24" s="13">
        <v>1</v>
      </c>
      <c r="S24" s="13">
        <v>1</v>
      </c>
      <c r="T24" s="13">
        <v>1</v>
      </c>
      <c r="U24" s="13">
        <v>1</v>
      </c>
      <c r="V24" s="13">
        <v>1</v>
      </c>
      <c r="W24" s="13">
        <v>1</v>
      </c>
      <c r="X24" s="13">
        <v>1</v>
      </c>
      <c r="Y24" s="13">
        <v>1</v>
      </c>
      <c r="Z24" s="13">
        <v>1</v>
      </c>
      <c r="AA24" s="13">
        <v>1</v>
      </c>
      <c r="AB24" s="13">
        <v>1</v>
      </c>
      <c r="AC24" s="13">
        <v>1</v>
      </c>
      <c r="AD24" s="13">
        <v>1</v>
      </c>
      <c r="AE24" s="13">
        <v>1</v>
      </c>
      <c r="AF24" s="13">
        <v>1</v>
      </c>
      <c r="AG24" s="13">
        <v>1</v>
      </c>
      <c r="AH24" s="13">
        <v>1</v>
      </c>
      <c r="AI24" s="13">
        <v>1</v>
      </c>
      <c r="AJ24" s="13">
        <v>1</v>
      </c>
      <c r="AK24" s="369">
        <f t="shared" si="6"/>
        <v>99.999999999999986</v>
      </c>
      <c r="AL24" s="384">
        <f t="shared" si="7"/>
        <v>99.999999999999986</v>
      </c>
      <c r="AM24" s="384">
        <f t="shared" si="8"/>
        <v>99.999999999999986</v>
      </c>
      <c r="AN24" s="8"/>
    </row>
    <row r="25" spans="1:62" s="116" customFormat="1" ht="41.25" customHeight="1">
      <c r="A25" s="47">
        <v>5</v>
      </c>
      <c r="B25" s="113" t="s">
        <v>464</v>
      </c>
      <c r="C25" s="47" t="s">
        <v>28</v>
      </c>
      <c r="D25" s="114">
        <v>800</v>
      </c>
      <c r="E25" s="114">
        <v>735</v>
      </c>
      <c r="F25" s="103">
        <f t="shared" ref="F25:F26" si="11">J25+N25+R25+V25+Z25+AD25+AH25</f>
        <v>725</v>
      </c>
      <c r="G25" s="103">
        <f t="shared" ref="G25:G26" si="12">K25+O25+S25+W25+AA25+AE25+AI25</f>
        <v>725</v>
      </c>
      <c r="H25" s="114">
        <f t="shared" ref="H25:H26" si="13">L25+P25+T25+X25+AB25+AF25+AJ25</f>
        <v>735</v>
      </c>
      <c r="I25" s="114">
        <f>+I28+I31+I34</f>
        <v>156</v>
      </c>
      <c r="J25" s="114">
        <f t="shared" ref="J25:AJ25" si="14">+J28+J31+J34</f>
        <v>155</v>
      </c>
      <c r="K25" s="114">
        <f t="shared" si="14"/>
        <v>155</v>
      </c>
      <c r="L25" s="114">
        <f t="shared" si="14"/>
        <v>156</v>
      </c>
      <c r="M25" s="114">
        <f t="shared" si="14"/>
        <v>183</v>
      </c>
      <c r="N25" s="114">
        <f t="shared" si="14"/>
        <v>182</v>
      </c>
      <c r="O25" s="114">
        <f t="shared" si="14"/>
        <v>182</v>
      </c>
      <c r="P25" s="114">
        <f t="shared" si="14"/>
        <v>183</v>
      </c>
      <c r="Q25" s="114">
        <f t="shared" si="14"/>
        <v>106</v>
      </c>
      <c r="R25" s="114">
        <f t="shared" si="14"/>
        <v>104</v>
      </c>
      <c r="S25" s="114">
        <f t="shared" si="14"/>
        <v>104</v>
      </c>
      <c r="T25" s="114">
        <f t="shared" si="14"/>
        <v>106</v>
      </c>
      <c r="U25" s="114">
        <f t="shared" si="14"/>
        <v>35</v>
      </c>
      <c r="V25" s="114">
        <f t="shared" si="14"/>
        <v>35</v>
      </c>
      <c r="W25" s="114">
        <f t="shared" si="14"/>
        <v>35</v>
      </c>
      <c r="X25" s="114">
        <f t="shared" si="14"/>
        <v>35</v>
      </c>
      <c r="Y25" s="114">
        <f t="shared" si="14"/>
        <v>74</v>
      </c>
      <c r="Z25" s="114">
        <f t="shared" si="14"/>
        <v>72</v>
      </c>
      <c r="AA25" s="114">
        <f t="shared" si="14"/>
        <v>72</v>
      </c>
      <c r="AB25" s="114">
        <f t="shared" si="14"/>
        <v>74</v>
      </c>
      <c r="AC25" s="114">
        <f t="shared" si="14"/>
        <v>84</v>
      </c>
      <c r="AD25" s="114">
        <f t="shared" si="14"/>
        <v>83</v>
      </c>
      <c r="AE25" s="114">
        <f t="shared" si="14"/>
        <v>83</v>
      </c>
      <c r="AF25" s="114">
        <f t="shared" si="14"/>
        <v>84</v>
      </c>
      <c r="AG25" s="114">
        <f t="shared" si="14"/>
        <v>97</v>
      </c>
      <c r="AH25" s="114">
        <f t="shared" si="14"/>
        <v>94</v>
      </c>
      <c r="AI25" s="114">
        <f t="shared" si="14"/>
        <v>94</v>
      </c>
      <c r="AJ25" s="114">
        <f t="shared" si="14"/>
        <v>97</v>
      </c>
      <c r="AK25" s="114">
        <f t="shared" si="6"/>
        <v>90.625</v>
      </c>
      <c r="AL25" s="104">
        <f t="shared" si="7"/>
        <v>98.639455782312936</v>
      </c>
      <c r="AM25" s="103">
        <f t="shared" si="8"/>
        <v>98.639455782312936</v>
      </c>
      <c r="AN25" s="115"/>
    </row>
    <row r="26" spans="1:62" s="17" customFormat="1" ht="41.25" customHeight="1">
      <c r="A26" s="47" t="s">
        <v>114</v>
      </c>
      <c r="B26" s="388" t="s">
        <v>465</v>
      </c>
      <c r="C26" s="378" t="s">
        <v>28</v>
      </c>
      <c r="D26" s="369">
        <v>788</v>
      </c>
      <c r="E26" s="369">
        <v>721</v>
      </c>
      <c r="F26" s="384">
        <f t="shared" si="11"/>
        <v>709</v>
      </c>
      <c r="G26" s="384">
        <f t="shared" si="12"/>
        <v>709</v>
      </c>
      <c r="H26" s="369">
        <f t="shared" si="13"/>
        <v>721</v>
      </c>
      <c r="I26" s="13">
        <f>+I29+I32+I35</f>
        <v>154</v>
      </c>
      <c r="J26" s="13">
        <f t="shared" ref="J26:AJ26" si="15">+J29+J32+J35</f>
        <v>152</v>
      </c>
      <c r="K26" s="13">
        <f t="shared" si="15"/>
        <v>152</v>
      </c>
      <c r="L26" s="13">
        <f t="shared" si="15"/>
        <v>154</v>
      </c>
      <c r="M26" s="13">
        <f t="shared" si="15"/>
        <v>181</v>
      </c>
      <c r="N26" s="13">
        <f t="shared" si="15"/>
        <v>178</v>
      </c>
      <c r="O26" s="13">
        <f t="shared" si="15"/>
        <v>178</v>
      </c>
      <c r="P26" s="13">
        <f t="shared" si="15"/>
        <v>181</v>
      </c>
      <c r="Q26" s="13">
        <f t="shared" si="15"/>
        <v>105</v>
      </c>
      <c r="R26" s="13">
        <f t="shared" si="15"/>
        <v>102</v>
      </c>
      <c r="S26" s="13">
        <f t="shared" si="15"/>
        <v>102</v>
      </c>
      <c r="T26" s="13">
        <f t="shared" si="15"/>
        <v>105</v>
      </c>
      <c r="U26" s="13">
        <f t="shared" si="15"/>
        <v>35</v>
      </c>
      <c r="V26" s="13">
        <f t="shared" si="15"/>
        <v>35</v>
      </c>
      <c r="W26" s="13">
        <f t="shared" si="15"/>
        <v>35</v>
      </c>
      <c r="X26" s="13">
        <f t="shared" si="15"/>
        <v>35</v>
      </c>
      <c r="Y26" s="13">
        <f t="shared" si="15"/>
        <v>74</v>
      </c>
      <c r="Z26" s="13">
        <f t="shared" si="15"/>
        <v>72</v>
      </c>
      <c r="AA26" s="13">
        <f t="shared" si="15"/>
        <v>72</v>
      </c>
      <c r="AB26" s="13">
        <f t="shared" si="15"/>
        <v>74</v>
      </c>
      <c r="AC26" s="13">
        <f t="shared" si="15"/>
        <v>81</v>
      </c>
      <c r="AD26" s="13">
        <f t="shared" si="15"/>
        <v>80</v>
      </c>
      <c r="AE26" s="13">
        <f t="shared" si="15"/>
        <v>80</v>
      </c>
      <c r="AF26" s="13">
        <f t="shared" si="15"/>
        <v>81</v>
      </c>
      <c r="AG26" s="13">
        <f t="shared" si="15"/>
        <v>91</v>
      </c>
      <c r="AH26" s="13">
        <f t="shared" si="15"/>
        <v>90</v>
      </c>
      <c r="AI26" s="13">
        <f t="shared" si="15"/>
        <v>90</v>
      </c>
      <c r="AJ26" s="13">
        <f t="shared" si="15"/>
        <v>91</v>
      </c>
      <c r="AK26" s="369">
        <f t="shared" si="6"/>
        <v>89.974619289340097</v>
      </c>
      <c r="AL26" s="395">
        <f t="shared" si="7"/>
        <v>98.335644937586679</v>
      </c>
      <c r="AM26" s="384">
        <f t="shared" si="8"/>
        <v>98.335644937586679</v>
      </c>
      <c r="AN26" s="20"/>
      <c r="AO26" s="16"/>
      <c r="AP26" s="16"/>
      <c r="AQ26" s="16"/>
      <c r="AR26" s="16"/>
      <c r="AS26" s="16"/>
      <c r="AT26" s="16"/>
      <c r="AU26" s="16"/>
      <c r="AV26" s="16"/>
      <c r="AW26" s="16"/>
      <c r="AX26" s="16"/>
      <c r="AY26" s="16"/>
      <c r="AZ26" s="16"/>
      <c r="BA26" s="16"/>
      <c r="BB26" s="16"/>
      <c r="BC26" s="16"/>
      <c r="BD26" s="16"/>
      <c r="BE26" s="16"/>
      <c r="BF26" s="16"/>
      <c r="BG26" s="16"/>
      <c r="BH26" s="16"/>
      <c r="BI26" s="16"/>
      <c r="BJ26" s="16"/>
    </row>
    <row r="27" spans="1:62" s="17" customFormat="1" ht="41.25" customHeight="1">
      <c r="A27" s="47" t="s">
        <v>114</v>
      </c>
      <c r="B27" s="389" t="s">
        <v>466</v>
      </c>
      <c r="C27" s="378" t="s">
        <v>21</v>
      </c>
      <c r="D27" s="369">
        <v>98.5</v>
      </c>
      <c r="E27" s="390">
        <v>98.095238095238102</v>
      </c>
      <c r="F27" s="391">
        <f t="shared" ref="F27:H27" si="16">F26/F25%</f>
        <v>97.793103448275858</v>
      </c>
      <c r="G27" s="391">
        <f t="shared" si="16"/>
        <v>97.793103448275858</v>
      </c>
      <c r="H27" s="391">
        <f t="shared" si="16"/>
        <v>98.095238095238102</v>
      </c>
      <c r="I27" s="15">
        <f>I26/I25%</f>
        <v>98.717948717948715</v>
      </c>
      <c r="J27" s="15">
        <f t="shared" ref="J27:AJ27" si="17">J26/J25%</f>
        <v>98.064516129032256</v>
      </c>
      <c r="K27" s="15">
        <f t="shared" si="17"/>
        <v>98.064516129032256</v>
      </c>
      <c r="L27" s="15">
        <f t="shared" si="17"/>
        <v>98.717948717948715</v>
      </c>
      <c r="M27" s="15">
        <f t="shared" si="17"/>
        <v>98.907103825136602</v>
      </c>
      <c r="N27" s="15">
        <f t="shared" si="17"/>
        <v>97.802197802197796</v>
      </c>
      <c r="O27" s="15">
        <f t="shared" si="17"/>
        <v>97.802197802197796</v>
      </c>
      <c r="P27" s="15">
        <f t="shared" si="17"/>
        <v>98.907103825136602</v>
      </c>
      <c r="Q27" s="15">
        <f t="shared" si="17"/>
        <v>99.056603773584897</v>
      </c>
      <c r="R27" s="15">
        <f t="shared" si="17"/>
        <v>98.07692307692308</v>
      </c>
      <c r="S27" s="15">
        <f t="shared" si="17"/>
        <v>98.07692307692308</v>
      </c>
      <c r="T27" s="15">
        <f t="shared" si="17"/>
        <v>99.056603773584897</v>
      </c>
      <c r="U27" s="15">
        <f t="shared" si="17"/>
        <v>100</v>
      </c>
      <c r="V27" s="15">
        <f t="shared" si="17"/>
        <v>100</v>
      </c>
      <c r="W27" s="15">
        <f t="shared" si="17"/>
        <v>100</v>
      </c>
      <c r="X27" s="15">
        <f t="shared" si="17"/>
        <v>100</v>
      </c>
      <c r="Y27" s="15">
        <f t="shared" si="17"/>
        <v>100</v>
      </c>
      <c r="Z27" s="15">
        <f t="shared" si="17"/>
        <v>100</v>
      </c>
      <c r="AA27" s="15">
        <f t="shared" si="17"/>
        <v>100</v>
      </c>
      <c r="AB27" s="15">
        <f t="shared" si="17"/>
        <v>100</v>
      </c>
      <c r="AC27" s="15">
        <f t="shared" si="17"/>
        <v>96.428571428571431</v>
      </c>
      <c r="AD27" s="15">
        <f t="shared" si="17"/>
        <v>96.385542168674704</v>
      </c>
      <c r="AE27" s="15">
        <f t="shared" si="17"/>
        <v>96.385542168674704</v>
      </c>
      <c r="AF27" s="15">
        <f t="shared" si="17"/>
        <v>96.428571428571431</v>
      </c>
      <c r="AG27" s="15">
        <f t="shared" si="17"/>
        <v>93.814432989690729</v>
      </c>
      <c r="AH27" s="15">
        <f t="shared" si="17"/>
        <v>95.744680851063833</v>
      </c>
      <c r="AI27" s="15">
        <f t="shared" si="17"/>
        <v>95.744680851063833</v>
      </c>
      <c r="AJ27" s="15">
        <f t="shared" si="17"/>
        <v>93.814432989690729</v>
      </c>
      <c r="AK27" s="369">
        <f t="shared" si="6"/>
        <v>99.282338526168388</v>
      </c>
      <c r="AL27" s="395">
        <f t="shared" si="7"/>
        <v>99.691998660863732</v>
      </c>
      <c r="AM27" s="384">
        <f t="shared" si="8"/>
        <v>99.691998660863732</v>
      </c>
      <c r="AN27" s="22"/>
      <c r="AO27" s="16"/>
      <c r="AP27" s="16"/>
      <c r="AQ27" s="16"/>
      <c r="AR27" s="16"/>
      <c r="AS27" s="16"/>
      <c r="AT27" s="16"/>
      <c r="AU27" s="16"/>
      <c r="AV27" s="16"/>
      <c r="AW27" s="16"/>
      <c r="AX27" s="16"/>
      <c r="AY27" s="16"/>
      <c r="AZ27" s="16"/>
      <c r="BA27" s="16"/>
      <c r="BB27" s="16"/>
      <c r="BC27" s="16"/>
      <c r="BD27" s="16"/>
      <c r="BE27" s="16"/>
      <c r="BF27" s="16"/>
      <c r="BG27" s="16"/>
      <c r="BH27" s="16"/>
      <c r="BI27" s="16"/>
      <c r="BJ27" s="16"/>
    </row>
    <row r="28" spans="1:62" s="111" customFormat="1" ht="45" customHeight="1">
      <c r="A28" s="107" t="s">
        <v>114</v>
      </c>
      <c r="B28" s="388" t="s">
        <v>680</v>
      </c>
      <c r="C28" s="387" t="s">
        <v>28</v>
      </c>
      <c r="D28" s="386">
        <v>324</v>
      </c>
      <c r="E28" s="386">
        <v>277</v>
      </c>
      <c r="F28" s="384">
        <f t="shared" ref="F28:F29" si="18">J28+N28+R28+V28+Z28+AD28+AH28</f>
        <v>287</v>
      </c>
      <c r="G28" s="384">
        <f t="shared" ref="G28:G29" si="19">K28+O28+S28+W28+AA28+AE28+AI28</f>
        <v>287</v>
      </c>
      <c r="H28" s="369">
        <f t="shared" ref="H28:H29" si="20">L28+P28+T28+X28+AB28+AF28+AJ28</f>
        <v>277</v>
      </c>
      <c r="I28" s="108">
        <v>55</v>
      </c>
      <c r="J28" s="385">
        <v>57</v>
      </c>
      <c r="K28" s="385">
        <v>57</v>
      </c>
      <c r="L28" s="385">
        <v>55</v>
      </c>
      <c r="M28" s="108">
        <v>76</v>
      </c>
      <c r="N28" s="385">
        <v>78</v>
      </c>
      <c r="O28" s="385">
        <v>78</v>
      </c>
      <c r="P28" s="385">
        <v>76</v>
      </c>
      <c r="Q28" s="108">
        <v>46</v>
      </c>
      <c r="R28" s="385">
        <v>49</v>
      </c>
      <c r="S28" s="385">
        <v>49</v>
      </c>
      <c r="T28" s="385">
        <v>46</v>
      </c>
      <c r="U28" s="108">
        <v>10</v>
      </c>
      <c r="V28" s="385">
        <v>10</v>
      </c>
      <c r="W28" s="385">
        <v>10</v>
      </c>
      <c r="X28" s="385">
        <v>10</v>
      </c>
      <c r="Y28" s="108">
        <v>27</v>
      </c>
      <c r="Z28" s="385">
        <v>28</v>
      </c>
      <c r="AA28" s="385">
        <v>28</v>
      </c>
      <c r="AB28" s="385">
        <v>27</v>
      </c>
      <c r="AC28" s="108">
        <v>31</v>
      </c>
      <c r="AD28" s="385">
        <v>32</v>
      </c>
      <c r="AE28" s="385">
        <v>32</v>
      </c>
      <c r="AF28" s="385">
        <v>31</v>
      </c>
      <c r="AG28" s="108">
        <v>32</v>
      </c>
      <c r="AH28" s="385">
        <v>33</v>
      </c>
      <c r="AI28" s="385">
        <v>33</v>
      </c>
      <c r="AJ28" s="385">
        <v>32</v>
      </c>
      <c r="AK28" s="369">
        <f t="shared" si="6"/>
        <v>88.58024691358024</v>
      </c>
      <c r="AL28" s="395">
        <f t="shared" si="7"/>
        <v>103.61010830324909</v>
      </c>
      <c r="AM28" s="384">
        <f t="shared" si="8"/>
        <v>103.61010830324909</v>
      </c>
      <c r="AN28" s="117"/>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row>
    <row r="29" spans="1:62" s="17" customFormat="1" ht="36.75" customHeight="1">
      <c r="A29" s="11"/>
      <c r="B29" s="388" t="s">
        <v>465</v>
      </c>
      <c r="C29" s="378" t="s">
        <v>28</v>
      </c>
      <c r="D29" s="369">
        <v>321</v>
      </c>
      <c r="E29" s="369">
        <v>269</v>
      </c>
      <c r="F29" s="384">
        <f t="shared" si="18"/>
        <v>283</v>
      </c>
      <c r="G29" s="384">
        <f t="shared" si="19"/>
        <v>283</v>
      </c>
      <c r="H29" s="369">
        <f t="shared" si="20"/>
        <v>269</v>
      </c>
      <c r="I29" s="13">
        <v>55</v>
      </c>
      <c r="J29" s="385">
        <v>57</v>
      </c>
      <c r="K29" s="385">
        <v>57</v>
      </c>
      <c r="L29" s="385">
        <v>55</v>
      </c>
      <c r="M29" s="13">
        <v>76</v>
      </c>
      <c r="N29" s="385">
        <v>78</v>
      </c>
      <c r="O29" s="385">
        <v>78</v>
      </c>
      <c r="P29" s="385">
        <v>76</v>
      </c>
      <c r="Q29" s="13">
        <v>46</v>
      </c>
      <c r="R29" s="385">
        <v>49</v>
      </c>
      <c r="S29" s="385">
        <v>49</v>
      </c>
      <c r="T29" s="385">
        <v>46</v>
      </c>
      <c r="U29" s="13">
        <v>10</v>
      </c>
      <c r="V29" s="385">
        <v>10</v>
      </c>
      <c r="W29" s="385">
        <v>10</v>
      </c>
      <c r="X29" s="385">
        <f>X28</f>
        <v>10</v>
      </c>
      <c r="Y29" s="13">
        <v>27</v>
      </c>
      <c r="Z29" s="385">
        <v>28</v>
      </c>
      <c r="AA29" s="385">
        <v>28</v>
      </c>
      <c r="AB29" s="385">
        <f>AB28</f>
        <v>27</v>
      </c>
      <c r="AC29" s="13">
        <v>29</v>
      </c>
      <c r="AD29" s="385">
        <v>31</v>
      </c>
      <c r="AE29" s="385">
        <v>31</v>
      </c>
      <c r="AF29" s="385">
        <v>29</v>
      </c>
      <c r="AG29" s="13">
        <v>26</v>
      </c>
      <c r="AH29" s="385">
        <v>30</v>
      </c>
      <c r="AI29" s="385">
        <v>30</v>
      </c>
      <c r="AJ29" s="385">
        <v>26</v>
      </c>
      <c r="AK29" s="369">
        <f t="shared" si="6"/>
        <v>88.161993769470399</v>
      </c>
      <c r="AL29" s="395">
        <f t="shared" si="7"/>
        <v>105.20446096654275</v>
      </c>
      <c r="AM29" s="384">
        <f t="shared" si="8"/>
        <v>105.20446096654275</v>
      </c>
      <c r="AN29" s="20"/>
      <c r="AO29" s="16"/>
      <c r="AP29" s="16"/>
      <c r="AQ29" s="16"/>
      <c r="AR29" s="16"/>
      <c r="AS29" s="16"/>
      <c r="AT29" s="16"/>
      <c r="AU29" s="16"/>
      <c r="AV29" s="16"/>
      <c r="AW29" s="16"/>
      <c r="AX29" s="16"/>
      <c r="AY29" s="16"/>
      <c r="AZ29" s="16"/>
      <c r="BA29" s="16"/>
      <c r="BB29" s="16"/>
      <c r="BC29" s="16"/>
      <c r="BD29" s="16"/>
      <c r="BE29" s="16"/>
      <c r="BF29" s="16"/>
      <c r="BG29" s="16"/>
      <c r="BH29" s="16"/>
      <c r="BI29" s="16"/>
      <c r="BJ29" s="16"/>
    </row>
    <row r="30" spans="1:62" s="17" customFormat="1" ht="36.75" customHeight="1">
      <c r="A30" s="11"/>
      <c r="B30" s="12" t="s">
        <v>466</v>
      </c>
      <c r="C30" s="11" t="s">
        <v>21</v>
      </c>
      <c r="D30" s="365">
        <v>99.074074074074062</v>
      </c>
      <c r="E30" s="15">
        <v>97.111913357400724</v>
      </c>
      <c r="F30" s="15">
        <f t="shared" ref="F30:H30" si="21">F29/F28%</f>
        <v>98.606271777003485</v>
      </c>
      <c r="G30" s="15">
        <f t="shared" si="21"/>
        <v>98.606271777003485</v>
      </c>
      <c r="H30" s="15">
        <f t="shared" si="21"/>
        <v>97.111913357400724</v>
      </c>
      <c r="I30" s="15">
        <f>I29/I28%</f>
        <v>99.999999999999986</v>
      </c>
      <c r="J30" s="15">
        <f t="shared" ref="J30:AJ30" si="22">J29/J28%</f>
        <v>100.00000000000001</v>
      </c>
      <c r="K30" s="15">
        <f t="shared" si="22"/>
        <v>100.00000000000001</v>
      </c>
      <c r="L30" s="15">
        <f t="shared" si="22"/>
        <v>99.999999999999986</v>
      </c>
      <c r="M30" s="15">
        <f t="shared" si="22"/>
        <v>100</v>
      </c>
      <c r="N30" s="15">
        <f t="shared" si="22"/>
        <v>100</v>
      </c>
      <c r="O30" s="15">
        <f t="shared" si="22"/>
        <v>100</v>
      </c>
      <c r="P30" s="15">
        <f t="shared" si="22"/>
        <v>100</v>
      </c>
      <c r="Q30" s="15">
        <f t="shared" si="22"/>
        <v>100</v>
      </c>
      <c r="R30" s="15">
        <f t="shared" si="22"/>
        <v>100</v>
      </c>
      <c r="S30" s="15">
        <f t="shared" si="22"/>
        <v>100</v>
      </c>
      <c r="T30" s="15">
        <f t="shared" si="22"/>
        <v>100</v>
      </c>
      <c r="U30" s="15">
        <f t="shared" si="22"/>
        <v>100</v>
      </c>
      <c r="V30" s="15">
        <f t="shared" si="22"/>
        <v>100</v>
      </c>
      <c r="W30" s="15">
        <f t="shared" si="22"/>
        <v>100</v>
      </c>
      <c r="X30" s="15">
        <f t="shared" si="22"/>
        <v>100</v>
      </c>
      <c r="Y30" s="15">
        <f t="shared" si="22"/>
        <v>100</v>
      </c>
      <c r="Z30" s="15">
        <f t="shared" si="22"/>
        <v>99.999999999999986</v>
      </c>
      <c r="AA30" s="15">
        <f t="shared" si="22"/>
        <v>99.999999999999986</v>
      </c>
      <c r="AB30" s="15">
        <f t="shared" si="22"/>
        <v>100</v>
      </c>
      <c r="AC30" s="15">
        <f t="shared" si="22"/>
        <v>93.548387096774192</v>
      </c>
      <c r="AD30" s="15">
        <f t="shared" si="22"/>
        <v>96.875</v>
      </c>
      <c r="AE30" s="15">
        <f t="shared" si="22"/>
        <v>96.875</v>
      </c>
      <c r="AF30" s="15">
        <f t="shared" si="22"/>
        <v>93.548387096774192</v>
      </c>
      <c r="AG30" s="15">
        <f t="shared" si="22"/>
        <v>81.25</v>
      </c>
      <c r="AH30" s="15">
        <f t="shared" si="22"/>
        <v>90.909090909090907</v>
      </c>
      <c r="AI30" s="15">
        <f t="shared" si="22"/>
        <v>90.909090909090907</v>
      </c>
      <c r="AJ30" s="15">
        <f t="shared" si="22"/>
        <v>81.25</v>
      </c>
      <c r="AK30" s="369">
        <f t="shared" si="6"/>
        <v>99.527825718844653</v>
      </c>
      <c r="AL30" s="395">
        <f t="shared" si="7"/>
        <v>101.5388003056876</v>
      </c>
      <c r="AM30" s="384">
        <f t="shared" si="8"/>
        <v>101.5388003056876</v>
      </c>
      <c r="AN30" s="22"/>
      <c r="AO30" s="16"/>
      <c r="AP30" s="16"/>
      <c r="AQ30" s="16"/>
      <c r="AR30" s="16"/>
      <c r="AS30" s="16"/>
      <c r="AT30" s="16"/>
      <c r="AU30" s="16"/>
      <c r="AV30" s="16"/>
      <c r="AW30" s="16"/>
      <c r="AX30" s="16"/>
      <c r="AY30" s="16"/>
      <c r="AZ30" s="16"/>
      <c r="BA30" s="16"/>
      <c r="BB30" s="16"/>
      <c r="BC30" s="16"/>
      <c r="BD30" s="16"/>
      <c r="BE30" s="16"/>
      <c r="BF30" s="16"/>
      <c r="BG30" s="16"/>
      <c r="BH30" s="16"/>
      <c r="BI30" s="16"/>
      <c r="BJ30" s="16"/>
    </row>
    <row r="31" spans="1:62" s="118" customFormat="1" ht="36.75" customHeight="1">
      <c r="A31" s="107" t="s">
        <v>114</v>
      </c>
      <c r="B31" s="389" t="s">
        <v>681</v>
      </c>
      <c r="C31" s="378" t="s">
        <v>28</v>
      </c>
      <c r="D31" s="369">
        <v>277</v>
      </c>
      <c r="E31" s="386">
        <v>249</v>
      </c>
      <c r="F31" s="384">
        <f t="shared" ref="F31:F32" si="23">J31+N31+R31+V31+Z31+AD31+AH31</f>
        <v>251</v>
      </c>
      <c r="G31" s="384">
        <f t="shared" ref="G31:G32" si="24">K31+O31+S31+W31+AA31+AE31+AI31</f>
        <v>251</v>
      </c>
      <c r="H31" s="369">
        <f t="shared" ref="H31:H32" si="25">L31+P31+T31+X31+AB31+AF31+AJ31</f>
        <v>249</v>
      </c>
      <c r="I31" s="108">
        <v>55</v>
      </c>
      <c r="J31" s="385">
        <v>56</v>
      </c>
      <c r="K31" s="385">
        <v>56</v>
      </c>
      <c r="L31" s="385">
        <v>55</v>
      </c>
      <c r="M31" s="108">
        <v>63</v>
      </c>
      <c r="N31" s="385">
        <v>64</v>
      </c>
      <c r="O31" s="385">
        <v>64</v>
      </c>
      <c r="P31" s="385">
        <v>63</v>
      </c>
      <c r="Q31" s="108">
        <v>30</v>
      </c>
      <c r="R31" s="385">
        <v>30</v>
      </c>
      <c r="S31" s="385">
        <v>30</v>
      </c>
      <c r="T31" s="385">
        <v>30</v>
      </c>
      <c r="U31" s="108">
        <v>14</v>
      </c>
      <c r="V31" s="385">
        <v>14</v>
      </c>
      <c r="W31" s="385">
        <v>14</v>
      </c>
      <c r="X31" s="385">
        <v>14</v>
      </c>
      <c r="Y31" s="108">
        <v>24</v>
      </c>
      <c r="Z31" s="385">
        <v>24</v>
      </c>
      <c r="AA31" s="385">
        <v>24</v>
      </c>
      <c r="AB31" s="385">
        <v>24</v>
      </c>
      <c r="AC31" s="108">
        <v>29</v>
      </c>
      <c r="AD31" s="385">
        <v>29</v>
      </c>
      <c r="AE31" s="385">
        <v>29</v>
      </c>
      <c r="AF31" s="385">
        <v>29</v>
      </c>
      <c r="AG31" s="108">
        <v>34</v>
      </c>
      <c r="AH31" s="385">
        <v>34</v>
      </c>
      <c r="AI31" s="385">
        <v>34</v>
      </c>
      <c r="AJ31" s="385">
        <v>34</v>
      </c>
      <c r="AK31" s="369">
        <f t="shared" si="6"/>
        <v>90.613718411552341</v>
      </c>
      <c r="AL31" s="395">
        <f t="shared" si="7"/>
        <v>100.80321285140562</v>
      </c>
      <c r="AM31" s="384">
        <f t="shared" si="8"/>
        <v>100.80321285140562</v>
      </c>
      <c r="AN31" s="117"/>
    </row>
    <row r="32" spans="1:62" s="17" customFormat="1" ht="36.75" customHeight="1">
      <c r="A32" s="11"/>
      <c r="B32" s="388" t="s">
        <v>465</v>
      </c>
      <c r="C32" s="378" t="s">
        <v>28</v>
      </c>
      <c r="D32" s="369">
        <v>270</v>
      </c>
      <c r="E32" s="369">
        <v>245</v>
      </c>
      <c r="F32" s="384">
        <f t="shared" si="23"/>
        <v>244</v>
      </c>
      <c r="G32" s="384">
        <f t="shared" si="24"/>
        <v>244</v>
      </c>
      <c r="H32" s="369">
        <f t="shared" si="25"/>
        <v>245</v>
      </c>
      <c r="I32" s="13">
        <v>55</v>
      </c>
      <c r="J32" s="385">
        <v>55</v>
      </c>
      <c r="K32" s="385">
        <v>55</v>
      </c>
      <c r="L32" s="385">
        <f>L31</f>
        <v>55</v>
      </c>
      <c r="M32" s="13">
        <v>61</v>
      </c>
      <c r="N32" s="385">
        <v>60</v>
      </c>
      <c r="O32" s="385">
        <v>60</v>
      </c>
      <c r="P32" s="385">
        <v>61</v>
      </c>
      <c r="Q32" s="13">
        <v>29</v>
      </c>
      <c r="R32" s="385">
        <v>29</v>
      </c>
      <c r="S32" s="385">
        <v>29</v>
      </c>
      <c r="T32" s="385">
        <v>29</v>
      </c>
      <c r="U32" s="13">
        <v>14</v>
      </c>
      <c r="V32" s="385">
        <v>14</v>
      </c>
      <c r="W32" s="385">
        <v>14</v>
      </c>
      <c r="X32" s="385">
        <f>X31</f>
        <v>14</v>
      </c>
      <c r="Y32" s="13">
        <v>24</v>
      </c>
      <c r="Z32" s="385">
        <v>24</v>
      </c>
      <c r="AA32" s="385">
        <v>24</v>
      </c>
      <c r="AB32" s="385">
        <f>AB31</f>
        <v>24</v>
      </c>
      <c r="AC32" s="13">
        <v>28</v>
      </c>
      <c r="AD32" s="385">
        <v>28</v>
      </c>
      <c r="AE32" s="385">
        <v>28</v>
      </c>
      <c r="AF32" s="385">
        <v>28</v>
      </c>
      <c r="AG32" s="13">
        <v>34</v>
      </c>
      <c r="AH32" s="385">
        <v>34</v>
      </c>
      <c r="AI32" s="385">
        <v>34</v>
      </c>
      <c r="AJ32" s="385">
        <f>AJ31</f>
        <v>34</v>
      </c>
      <c r="AK32" s="369">
        <f t="shared" si="6"/>
        <v>90.370370370370367</v>
      </c>
      <c r="AL32" s="395">
        <f t="shared" si="7"/>
        <v>99.591836734693871</v>
      </c>
      <c r="AM32" s="384">
        <f t="shared" si="8"/>
        <v>99.591836734693871</v>
      </c>
      <c r="AN32" s="20"/>
      <c r="AO32" s="16"/>
      <c r="AP32" s="16"/>
      <c r="AQ32" s="16"/>
      <c r="AR32" s="16"/>
      <c r="AS32" s="16"/>
      <c r="AT32" s="16"/>
      <c r="AU32" s="16"/>
      <c r="AV32" s="16"/>
      <c r="AW32" s="16"/>
      <c r="AX32" s="16"/>
      <c r="AY32" s="16"/>
      <c r="AZ32" s="16"/>
      <c r="BA32" s="16"/>
      <c r="BB32" s="16"/>
      <c r="BC32" s="16"/>
      <c r="BD32" s="16"/>
      <c r="BE32" s="16"/>
      <c r="BF32" s="16"/>
      <c r="BG32" s="16"/>
      <c r="BH32" s="16"/>
      <c r="BI32" s="16"/>
      <c r="BJ32" s="16"/>
    </row>
    <row r="33" spans="1:62" s="17" customFormat="1" ht="36.75" customHeight="1">
      <c r="A33" s="11"/>
      <c r="B33" s="389" t="s">
        <v>466</v>
      </c>
      <c r="C33" s="378" t="s">
        <v>21</v>
      </c>
      <c r="D33" s="369">
        <v>97.472924187725624</v>
      </c>
      <c r="E33" s="25">
        <v>98.393574297188749</v>
      </c>
      <c r="F33" s="13">
        <f t="shared" ref="F33:H33" si="26">F32/F31%</f>
        <v>97.211155378486069</v>
      </c>
      <c r="G33" s="13">
        <f t="shared" si="26"/>
        <v>97.211155378486069</v>
      </c>
      <c r="H33" s="13">
        <f t="shared" si="26"/>
        <v>98.393574297188749</v>
      </c>
      <c r="I33" s="13">
        <f>I32/I31%</f>
        <v>99.999999999999986</v>
      </c>
      <c r="J33" s="13">
        <f t="shared" ref="J33:AJ33" si="27">J32/J31%</f>
        <v>98.214285714285708</v>
      </c>
      <c r="K33" s="13">
        <f t="shared" si="27"/>
        <v>98.214285714285708</v>
      </c>
      <c r="L33" s="13">
        <f t="shared" si="27"/>
        <v>99.999999999999986</v>
      </c>
      <c r="M33" s="13">
        <f t="shared" si="27"/>
        <v>96.825396825396822</v>
      </c>
      <c r="N33" s="13">
        <f t="shared" si="27"/>
        <v>93.75</v>
      </c>
      <c r="O33" s="13">
        <f t="shared" si="27"/>
        <v>93.75</v>
      </c>
      <c r="P33" s="13">
        <f t="shared" si="27"/>
        <v>96.825396825396822</v>
      </c>
      <c r="Q33" s="13">
        <f t="shared" si="27"/>
        <v>96.666666666666671</v>
      </c>
      <c r="R33" s="13">
        <f t="shared" si="27"/>
        <v>96.666666666666671</v>
      </c>
      <c r="S33" s="13">
        <f t="shared" si="27"/>
        <v>96.666666666666671</v>
      </c>
      <c r="T33" s="13">
        <f t="shared" si="27"/>
        <v>96.666666666666671</v>
      </c>
      <c r="U33" s="13">
        <f t="shared" si="27"/>
        <v>99.999999999999986</v>
      </c>
      <c r="V33" s="13">
        <f t="shared" si="27"/>
        <v>99.999999999999986</v>
      </c>
      <c r="W33" s="13">
        <f t="shared" si="27"/>
        <v>99.999999999999986</v>
      </c>
      <c r="X33" s="13">
        <f t="shared" si="27"/>
        <v>99.999999999999986</v>
      </c>
      <c r="Y33" s="13">
        <f t="shared" si="27"/>
        <v>100</v>
      </c>
      <c r="Z33" s="13">
        <f t="shared" si="27"/>
        <v>100</v>
      </c>
      <c r="AA33" s="13">
        <f t="shared" si="27"/>
        <v>100</v>
      </c>
      <c r="AB33" s="13">
        <f t="shared" si="27"/>
        <v>100</v>
      </c>
      <c r="AC33" s="13">
        <f t="shared" si="27"/>
        <v>96.551724137931046</v>
      </c>
      <c r="AD33" s="13">
        <f t="shared" si="27"/>
        <v>96.551724137931046</v>
      </c>
      <c r="AE33" s="13">
        <f t="shared" si="27"/>
        <v>96.551724137931046</v>
      </c>
      <c r="AF33" s="13">
        <f t="shared" si="27"/>
        <v>96.551724137931046</v>
      </c>
      <c r="AG33" s="13">
        <f t="shared" si="27"/>
        <v>99.999999999999986</v>
      </c>
      <c r="AH33" s="13">
        <f t="shared" si="27"/>
        <v>99.999999999999986</v>
      </c>
      <c r="AI33" s="13">
        <f t="shared" si="27"/>
        <v>99.999999999999986</v>
      </c>
      <c r="AJ33" s="13">
        <f t="shared" si="27"/>
        <v>99.999999999999986</v>
      </c>
      <c r="AK33" s="369">
        <f t="shared" si="6"/>
        <v>99.731444592002376</v>
      </c>
      <c r="AL33" s="395">
        <f t="shared" si="7"/>
        <v>98.798276282624627</v>
      </c>
      <c r="AM33" s="384">
        <f t="shared" si="8"/>
        <v>98.798276282624627</v>
      </c>
      <c r="AN33" s="22"/>
      <c r="AO33" s="16"/>
      <c r="AP33" s="16"/>
      <c r="AQ33" s="16"/>
      <c r="AR33" s="16"/>
      <c r="AS33" s="16"/>
      <c r="AT33" s="16"/>
      <c r="AU33" s="16"/>
      <c r="AV33" s="16"/>
      <c r="AW33" s="16"/>
      <c r="AX33" s="16"/>
      <c r="AY33" s="16"/>
      <c r="AZ33" s="16"/>
      <c r="BA33" s="16"/>
      <c r="BB33" s="16"/>
      <c r="BC33" s="16"/>
      <c r="BD33" s="16"/>
      <c r="BE33" s="16"/>
      <c r="BF33" s="16"/>
      <c r="BG33" s="16"/>
      <c r="BH33" s="16"/>
      <c r="BI33" s="16"/>
      <c r="BJ33" s="16"/>
    </row>
    <row r="34" spans="1:62" s="111" customFormat="1" ht="36.75" customHeight="1">
      <c r="A34" s="107" t="s">
        <v>114</v>
      </c>
      <c r="B34" s="389" t="s">
        <v>467</v>
      </c>
      <c r="C34" s="378" t="s">
        <v>28</v>
      </c>
      <c r="D34" s="369">
        <v>199</v>
      </c>
      <c r="E34" s="386">
        <v>209</v>
      </c>
      <c r="F34" s="384">
        <f t="shared" ref="F34:F35" si="28">J34+N34+R34+V34+Z34+AD34+AH34</f>
        <v>187</v>
      </c>
      <c r="G34" s="384">
        <f t="shared" ref="G34:G35" si="29">K34+O34+S34+W34+AA34+AE34+AI34</f>
        <v>187</v>
      </c>
      <c r="H34" s="369">
        <f t="shared" ref="H34:H35" si="30">L34+P34+T34+X34+AB34+AF34+AJ34</f>
        <v>209</v>
      </c>
      <c r="I34" s="108">
        <v>46</v>
      </c>
      <c r="J34" s="385">
        <v>42</v>
      </c>
      <c r="K34" s="385">
        <v>42</v>
      </c>
      <c r="L34" s="385">
        <v>46</v>
      </c>
      <c r="M34" s="108">
        <v>44</v>
      </c>
      <c r="N34" s="385">
        <v>40</v>
      </c>
      <c r="O34" s="385">
        <v>40</v>
      </c>
      <c r="P34" s="385">
        <v>44</v>
      </c>
      <c r="Q34" s="108">
        <v>30</v>
      </c>
      <c r="R34" s="385">
        <v>25</v>
      </c>
      <c r="S34" s="385">
        <v>25</v>
      </c>
      <c r="T34" s="385">
        <v>30</v>
      </c>
      <c r="U34" s="108">
        <v>11</v>
      </c>
      <c r="V34" s="385">
        <v>11</v>
      </c>
      <c r="W34" s="385">
        <v>11</v>
      </c>
      <c r="X34" s="385">
        <v>11</v>
      </c>
      <c r="Y34" s="108">
        <v>23</v>
      </c>
      <c r="Z34" s="385">
        <v>20</v>
      </c>
      <c r="AA34" s="385">
        <v>20</v>
      </c>
      <c r="AB34" s="385">
        <v>23</v>
      </c>
      <c r="AC34" s="108">
        <v>24</v>
      </c>
      <c r="AD34" s="385">
        <v>22</v>
      </c>
      <c r="AE34" s="385">
        <v>22</v>
      </c>
      <c r="AF34" s="385">
        <v>24</v>
      </c>
      <c r="AG34" s="108">
        <v>31</v>
      </c>
      <c r="AH34" s="385">
        <v>27</v>
      </c>
      <c r="AI34" s="385">
        <v>27</v>
      </c>
      <c r="AJ34" s="385">
        <v>31</v>
      </c>
      <c r="AK34" s="369">
        <f t="shared" si="6"/>
        <v>93.969849246231149</v>
      </c>
      <c r="AL34" s="395">
        <f t="shared" si="7"/>
        <v>89.473684210526315</v>
      </c>
      <c r="AM34" s="384">
        <f t="shared" si="8"/>
        <v>89.473684210526315</v>
      </c>
      <c r="AN34" s="117"/>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row>
    <row r="35" spans="1:62" s="17" customFormat="1" ht="36.75" customHeight="1">
      <c r="A35" s="11"/>
      <c r="B35" s="12" t="s">
        <v>465</v>
      </c>
      <c r="C35" s="11" t="s">
        <v>28</v>
      </c>
      <c r="D35" s="369">
        <v>197</v>
      </c>
      <c r="E35" s="369">
        <v>207</v>
      </c>
      <c r="F35" s="384">
        <f t="shared" si="28"/>
        <v>182</v>
      </c>
      <c r="G35" s="384">
        <f t="shared" si="29"/>
        <v>182</v>
      </c>
      <c r="H35" s="369">
        <f t="shared" si="30"/>
        <v>207</v>
      </c>
      <c r="I35" s="13">
        <v>44</v>
      </c>
      <c r="J35" s="385">
        <v>40</v>
      </c>
      <c r="K35" s="385">
        <v>40</v>
      </c>
      <c r="L35" s="385">
        <v>44</v>
      </c>
      <c r="M35" s="13">
        <v>44</v>
      </c>
      <c r="N35" s="385">
        <v>40</v>
      </c>
      <c r="O35" s="385">
        <v>40</v>
      </c>
      <c r="P35" s="385">
        <f>P34</f>
        <v>44</v>
      </c>
      <c r="Q35" s="13">
        <v>30</v>
      </c>
      <c r="R35" s="385">
        <v>24</v>
      </c>
      <c r="S35" s="385">
        <v>24</v>
      </c>
      <c r="T35" s="385">
        <f>T34</f>
        <v>30</v>
      </c>
      <c r="U35" s="13">
        <v>11</v>
      </c>
      <c r="V35" s="385">
        <v>11</v>
      </c>
      <c r="W35" s="385">
        <v>11</v>
      </c>
      <c r="X35" s="385">
        <f>X34</f>
        <v>11</v>
      </c>
      <c r="Y35" s="13">
        <v>23</v>
      </c>
      <c r="Z35" s="385">
        <v>20</v>
      </c>
      <c r="AA35" s="385">
        <v>20</v>
      </c>
      <c r="AB35" s="385">
        <f>AB34</f>
        <v>23</v>
      </c>
      <c r="AC35" s="13">
        <v>24</v>
      </c>
      <c r="AD35" s="385">
        <v>21</v>
      </c>
      <c r="AE35" s="385">
        <v>21</v>
      </c>
      <c r="AF35" s="385">
        <f>AF34</f>
        <v>24</v>
      </c>
      <c r="AG35" s="13">
        <v>31</v>
      </c>
      <c r="AH35" s="385">
        <v>26</v>
      </c>
      <c r="AI35" s="385">
        <v>26</v>
      </c>
      <c r="AJ35" s="385">
        <f>AJ34</f>
        <v>31</v>
      </c>
      <c r="AK35" s="369">
        <f t="shared" si="6"/>
        <v>92.385786802030452</v>
      </c>
      <c r="AL35" s="395">
        <f t="shared" si="7"/>
        <v>87.922705314009676</v>
      </c>
      <c r="AM35" s="384">
        <f t="shared" si="8"/>
        <v>87.922705314009676</v>
      </c>
      <c r="AN35" s="20"/>
      <c r="AO35" s="16"/>
      <c r="AP35" s="16"/>
      <c r="AQ35" s="16"/>
      <c r="AR35" s="16"/>
      <c r="AS35" s="16"/>
      <c r="AT35" s="16"/>
      <c r="AU35" s="16"/>
      <c r="AV35" s="16"/>
      <c r="AW35" s="16"/>
      <c r="AX35" s="16"/>
      <c r="AY35" s="16"/>
      <c r="AZ35" s="16"/>
      <c r="BA35" s="16"/>
      <c r="BB35" s="16"/>
      <c r="BC35" s="16"/>
      <c r="BD35" s="16"/>
      <c r="BE35" s="16"/>
      <c r="BF35" s="16"/>
      <c r="BG35" s="16"/>
      <c r="BH35" s="16"/>
      <c r="BI35" s="16"/>
      <c r="BJ35" s="16"/>
    </row>
    <row r="36" spans="1:62" s="17" customFormat="1" ht="36.75" customHeight="1">
      <c r="A36" s="11"/>
      <c r="B36" s="12" t="s">
        <v>466</v>
      </c>
      <c r="C36" s="11" t="s">
        <v>21</v>
      </c>
      <c r="D36" s="369">
        <v>98.994974874371863</v>
      </c>
      <c r="E36" s="15">
        <v>99.043062200956939</v>
      </c>
      <c r="F36" s="15">
        <f t="shared" ref="F36:H36" si="31">F35/F34%</f>
        <v>97.326203208556137</v>
      </c>
      <c r="G36" s="15">
        <f t="shared" si="31"/>
        <v>97.326203208556137</v>
      </c>
      <c r="H36" s="15">
        <f t="shared" si="31"/>
        <v>99.043062200956939</v>
      </c>
      <c r="I36" s="15">
        <f>I35/I34%</f>
        <v>95.65217391304347</v>
      </c>
      <c r="J36" s="15">
        <f t="shared" ref="J36:AJ36" si="32">J35/J34%</f>
        <v>95.238095238095241</v>
      </c>
      <c r="K36" s="15">
        <f t="shared" si="32"/>
        <v>95.238095238095241</v>
      </c>
      <c r="L36" s="15">
        <f t="shared" si="32"/>
        <v>95.65217391304347</v>
      </c>
      <c r="M36" s="15">
        <f t="shared" si="32"/>
        <v>100</v>
      </c>
      <c r="N36" s="15">
        <f t="shared" si="32"/>
        <v>100</v>
      </c>
      <c r="O36" s="15">
        <f t="shared" si="32"/>
        <v>100</v>
      </c>
      <c r="P36" s="15">
        <f t="shared" si="32"/>
        <v>100</v>
      </c>
      <c r="Q36" s="15">
        <f t="shared" si="32"/>
        <v>100</v>
      </c>
      <c r="R36" s="15">
        <f t="shared" si="32"/>
        <v>96</v>
      </c>
      <c r="S36" s="15">
        <f t="shared" si="32"/>
        <v>96</v>
      </c>
      <c r="T36" s="15">
        <f t="shared" si="32"/>
        <v>100</v>
      </c>
      <c r="U36" s="15">
        <f t="shared" si="32"/>
        <v>100</v>
      </c>
      <c r="V36" s="15">
        <f t="shared" si="32"/>
        <v>100</v>
      </c>
      <c r="W36" s="15">
        <f t="shared" si="32"/>
        <v>100</v>
      </c>
      <c r="X36" s="15">
        <f t="shared" si="32"/>
        <v>100</v>
      </c>
      <c r="Y36" s="15">
        <f t="shared" si="32"/>
        <v>100</v>
      </c>
      <c r="Z36" s="15">
        <f t="shared" si="32"/>
        <v>100</v>
      </c>
      <c r="AA36" s="15">
        <f t="shared" si="32"/>
        <v>100</v>
      </c>
      <c r="AB36" s="15">
        <f t="shared" si="32"/>
        <v>100</v>
      </c>
      <c r="AC36" s="15">
        <f t="shared" si="32"/>
        <v>100</v>
      </c>
      <c r="AD36" s="15">
        <f t="shared" si="32"/>
        <v>95.454545454545453</v>
      </c>
      <c r="AE36" s="15">
        <f t="shared" si="32"/>
        <v>95.454545454545453</v>
      </c>
      <c r="AF36" s="15">
        <f t="shared" si="32"/>
        <v>100</v>
      </c>
      <c r="AG36" s="15">
        <f t="shared" si="32"/>
        <v>100</v>
      </c>
      <c r="AH36" s="15">
        <f t="shared" si="32"/>
        <v>96.296296296296291</v>
      </c>
      <c r="AI36" s="15">
        <f t="shared" si="32"/>
        <v>96.296296296296291</v>
      </c>
      <c r="AJ36" s="15">
        <f t="shared" si="32"/>
        <v>100</v>
      </c>
      <c r="AK36" s="369">
        <f t="shared" si="6"/>
        <v>98.314286489861274</v>
      </c>
      <c r="AL36" s="395">
        <f t="shared" si="7"/>
        <v>98.266552998010781</v>
      </c>
      <c r="AM36" s="384">
        <f t="shared" si="8"/>
        <v>98.266552998010781</v>
      </c>
      <c r="AN36" s="22"/>
      <c r="AO36" s="16"/>
      <c r="AP36" s="16"/>
      <c r="AQ36" s="16"/>
      <c r="AR36" s="16"/>
      <c r="AS36" s="16"/>
      <c r="AT36" s="16"/>
      <c r="AU36" s="16"/>
      <c r="AV36" s="16"/>
      <c r="AW36" s="16"/>
      <c r="AX36" s="16"/>
      <c r="AY36" s="16"/>
      <c r="AZ36" s="16"/>
      <c r="BA36" s="16"/>
      <c r="BB36" s="16"/>
      <c r="BC36" s="16"/>
      <c r="BD36" s="16"/>
      <c r="BE36" s="16"/>
      <c r="BF36" s="16"/>
      <c r="BG36" s="16"/>
      <c r="BH36" s="16"/>
      <c r="BI36" s="16"/>
      <c r="BJ36" s="16"/>
    </row>
    <row r="37" spans="1:62" s="116" customFormat="1" ht="36.75" customHeight="1">
      <c r="A37" s="47">
        <v>6</v>
      </c>
      <c r="B37" s="113" t="s">
        <v>468</v>
      </c>
      <c r="C37" s="47" t="s">
        <v>469</v>
      </c>
      <c r="D37" s="371">
        <v>28</v>
      </c>
      <c r="E37" s="114">
        <v>28</v>
      </c>
      <c r="F37" s="103">
        <f t="shared" ref="F37:F41" si="33">J37+N37+R37+V37+Z37+AD37+AH37</f>
        <v>28</v>
      </c>
      <c r="G37" s="103">
        <f t="shared" ref="G37:G41" si="34">K37+O37+S37+W37+AA37+AE37+AI37</f>
        <v>28</v>
      </c>
      <c r="H37" s="114">
        <f t="shared" ref="H37:H41" si="35">L37+P37+T37+X37+AB37+AF37+AJ37</f>
        <v>26</v>
      </c>
      <c r="I37" s="114">
        <f>+I38+I39+I40+I41</f>
        <v>5</v>
      </c>
      <c r="J37" s="114">
        <f t="shared" ref="J37:AJ37" si="36">+J38+J39+J40+J41</f>
        <v>5</v>
      </c>
      <c r="K37" s="114">
        <f t="shared" si="36"/>
        <v>5</v>
      </c>
      <c r="L37" s="114">
        <f t="shared" si="36"/>
        <v>5</v>
      </c>
      <c r="M37" s="114">
        <f t="shared" si="36"/>
        <v>6</v>
      </c>
      <c r="N37" s="114">
        <f t="shared" si="36"/>
        <v>6</v>
      </c>
      <c r="O37" s="114">
        <f t="shared" si="36"/>
        <v>6</v>
      </c>
      <c r="P37" s="114">
        <f t="shared" si="36"/>
        <v>6</v>
      </c>
      <c r="Q37" s="114">
        <f t="shared" si="36"/>
        <v>4</v>
      </c>
      <c r="R37" s="114">
        <f t="shared" si="36"/>
        <v>4</v>
      </c>
      <c r="S37" s="114">
        <f t="shared" si="36"/>
        <v>4</v>
      </c>
      <c r="T37" s="114">
        <f t="shared" si="36"/>
        <v>4</v>
      </c>
      <c r="U37" s="114">
        <f t="shared" si="36"/>
        <v>3</v>
      </c>
      <c r="V37" s="114">
        <f t="shared" si="36"/>
        <v>3</v>
      </c>
      <c r="W37" s="114">
        <f t="shared" si="36"/>
        <v>3</v>
      </c>
      <c r="X37" s="114">
        <f t="shared" si="36"/>
        <v>3</v>
      </c>
      <c r="Y37" s="114">
        <f t="shared" si="36"/>
        <v>3</v>
      </c>
      <c r="Z37" s="114">
        <f t="shared" si="36"/>
        <v>3</v>
      </c>
      <c r="AA37" s="114">
        <f t="shared" si="36"/>
        <v>3</v>
      </c>
      <c r="AB37" s="114">
        <f t="shared" si="36"/>
        <v>3</v>
      </c>
      <c r="AC37" s="114">
        <f t="shared" si="36"/>
        <v>3</v>
      </c>
      <c r="AD37" s="114">
        <f t="shared" si="36"/>
        <v>3</v>
      </c>
      <c r="AE37" s="114">
        <f t="shared" si="36"/>
        <v>3</v>
      </c>
      <c r="AF37" s="114">
        <f t="shared" si="36"/>
        <v>3</v>
      </c>
      <c r="AG37" s="114">
        <f t="shared" si="36"/>
        <v>4</v>
      </c>
      <c r="AH37" s="114">
        <f t="shared" si="36"/>
        <v>4</v>
      </c>
      <c r="AI37" s="114">
        <f t="shared" si="36"/>
        <v>4</v>
      </c>
      <c r="AJ37" s="114">
        <f t="shared" si="36"/>
        <v>2</v>
      </c>
      <c r="AK37" s="114">
        <f t="shared" si="6"/>
        <v>99.999999999999986</v>
      </c>
      <c r="AL37" s="103">
        <f t="shared" si="7"/>
        <v>99.999999999999986</v>
      </c>
      <c r="AM37" s="103">
        <f t="shared" si="8"/>
        <v>99.999999999999986</v>
      </c>
      <c r="AN37" s="114"/>
    </row>
    <row r="38" spans="1:62" ht="36.75" customHeight="1">
      <c r="A38" s="6" t="s">
        <v>114</v>
      </c>
      <c r="B38" s="10" t="s">
        <v>682</v>
      </c>
      <c r="C38" s="6" t="s">
        <v>469</v>
      </c>
      <c r="D38" s="28">
        <v>12</v>
      </c>
      <c r="E38" s="8">
        <v>12</v>
      </c>
      <c r="F38" s="384">
        <f t="shared" si="33"/>
        <v>12</v>
      </c>
      <c r="G38" s="384">
        <f t="shared" si="34"/>
        <v>12</v>
      </c>
      <c r="H38" s="369">
        <f t="shared" si="35"/>
        <v>10</v>
      </c>
      <c r="I38" s="363">
        <v>2</v>
      </c>
      <c r="J38" s="363">
        <v>2</v>
      </c>
      <c r="K38" s="363">
        <v>2</v>
      </c>
      <c r="L38" s="363">
        <v>2</v>
      </c>
      <c r="M38" s="363">
        <v>3</v>
      </c>
      <c r="N38" s="363">
        <v>3</v>
      </c>
      <c r="O38" s="363">
        <v>3</v>
      </c>
      <c r="P38" s="363">
        <v>3</v>
      </c>
      <c r="Q38" s="363">
        <v>2</v>
      </c>
      <c r="R38" s="363">
        <v>2</v>
      </c>
      <c r="S38" s="363">
        <v>2</v>
      </c>
      <c r="T38" s="363">
        <v>2</v>
      </c>
      <c r="U38" s="363">
        <v>1</v>
      </c>
      <c r="V38" s="363">
        <v>1</v>
      </c>
      <c r="W38" s="363">
        <v>1</v>
      </c>
      <c r="X38" s="363">
        <v>1</v>
      </c>
      <c r="Y38" s="363">
        <v>1</v>
      </c>
      <c r="Z38" s="363">
        <v>1</v>
      </c>
      <c r="AA38" s="363">
        <v>1</v>
      </c>
      <c r="AB38" s="363">
        <v>1</v>
      </c>
      <c r="AC38" s="363">
        <v>1</v>
      </c>
      <c r="AD38" s="363">
        <v>1</v>
      </c>
      <c r="AE38" s="363">
        <v>1</v>
      </c>
      <c r="AF38" s="363">
        <v>1</v>
      </c>
      <c r="AG38" s="363">
        <v>2</v>
      </c>
      <c r="AH38" s="363">
        <v>2</v>
      </c>
      <c r="AI38" s="363">
        <v>2</v>
      </c>
      <c r="AJ38" s="361"/>
      <c r="AK38" s="369">
        <f t="shared" si="6"/>
        <v>100</v>
      </c>
      <c r="AL38" s="384">
        <f t="shared" si="7"/>
        <v>100</v>
      </c>
      <c r="AM38" s="384">
        <f t="shared" si="8"/>
        <v>100</v>
      </c>
      <c r="AN38" s="18"/>
    </row>
    <row r="39" spans="1:62" ht="36.75" customHeight="1">
      <c r="A39" s="6" t="s">
        <v>114</v>
      </c>
      <c r="B39" s="10" t="s">
        <v>683</v>
      </c>
      <c r="C39" s="6" t="s">
        <v>469</v>
      </c>
      <c r="D39" s="28">
        <v>8</v>
      </c>
      <c r="E39" s="8">
        <v>8</v>
      </c>
      <c r="F39" s="384">
        <f t="shared" si="33"/>
        <v>8</v>
      </c>
      <c r="G39" s="384">
        <f t="shared" si="34"/>
        <v>8</v>
      </c>
      <c r="H39" s="369">
        <f t="shared" si="35"/>
        <v>8</v>
      </c>
      <c r="I39" s="363">
        <v>2</v>
      </c>
      <c r="J39" s="363">
        <v>2</v>
      </c>
      <c r="K39" s="363">
        <v>2</v>
      </c>
      <c r="L39" s="363">
        <v>2</v>
      </c>
      <c r="M39" s="363">
        <v>2</v>
      </c>
      <c r="N39" s="363">
        <v>2</v>
      </c>
      <c r="O39" s="363">
        <v>2</v>
      </c>
      <c r="P39" s="363">
        <v>2</v>
      </c>
      <c r="Q39" s="363">
        <v>1</v>
      </c>
      <c r="R39" s="363">
        <v>1</v>
      </c>
      <c r="S39" s="363">
        <v>1</v>
      </c>
      <c r="T39" s="363">
        <v>1</v>
      </c>
      <c r="U39" s="363">
        <v>1</v>
      </c>
      <c r="V39" s="363">
        <v>1</v>
      </c>
      <c r="W39" s="363">
        <v>1</v>
      </c>
      <c r="X39" s="363">
        <v>1</v>
      </c>
      <c r="Y39" s="363">
        <v>1</v>
      </c>
      <c r="Z39" s="363">
        <v>1</v>
      </c>
      <c r="AA39" s="363">
        <v>1</v>
      </c>
      <c r="AB39" s="363">
        <v>1</v>
      </c>
      <c r="AC39" s="363">
        <v>1</v>
      </c>
      <c r="AD39" s="363">
        <v>1</v>
      </c>
      <c r="AE39" s="363">
        <v>1</v>
      </c>
      <c r="AF39" s="363">
        <v>1</v>
      </c>
      <c r="AG39" s="363"/>
      <c r="AH39" s="363"/>
      <c r="AI39" s="363"/>
      <c r="AJ39" s="361"/>
      <c r="AK39" s="369">
        <f t="shared" si="6"/>
        <v>100</v>
      </c>
      <c r="AL39" s="384">
        <f t="shared" si="7"/>
        <v>100</v>
      </c>
      <c r="AM39" s="384">
        <f t="shared" si="8"/>
        <v>100</v>
      </c>
      <c r="AN39" s="18"/>
    </row>
    <row r="40" spans="1:62" ht="36.75" customHeight="1">
      <c r="A40" s="6" t="s">
        <v>114</v>
      </c>
      <c r="B40" s="10" t="s">
        <v>684</v>
      </c>
      <c r="C40" s="6" t="s">
        <v>469</v>
      </c>
      <c r="D40" s="28">
        <v>2</v>
      </c>
      <c r="E40" s="8">
        <v>2</v>
      </c>
      <c r="F40" s="384">
        <f t="shared" si="33"/>
        <v>2</v>
      </c>
      <c r="G40" s="384">
        <f t="shared" si="34"/>
        <v>2</v>
      </c>
      <c r="H40" s="369">
        <f>L40+P40+T40+X40+AB40+AF40+AJ40</f>
        <v>2</v>
      </c>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v>2</v>
      </c>
      <c r="AH40" s="363">
        <v>2</v>
      </c>
      <c r="AI40" s="363">
        <v>2</v>
      </c>
      <c r="AJ40" s="361">
        <v>2</v>
      </c>
      <c r="AK40" s="369">
        <f t="shared" si="6"/>
        <v>100</v>
      </c>
      <c r="AL40" s="384">
        <f t="shared" si="7"/>
        <v>100</v>
      </c>
      <c r="AM40" s="384">
        <f t="shared" si="8"/>
        <v>100</v>
      </c>
      <c r="AN40" s="18"/>
    </row>
    <row r="41" spans="1:62" ht="36.75" customHeight="1">
      <c r="A41" s="6" t="s">
        <v>114</v>
      </c>
      <c r="B41" s="10" t="s">
        <v>685</v>
      </c>
      <c r="C41" s="6" t="s">
        <v>469</v>
      </c>
      <c r="D41" s="28">
        <v>6</v>
      </c>
      <c r="E41" s="8">
        <v>6</v>
      </c>
      <c r="F41" s="384">
        <f t="shared" si="33"/>
        <v>6</v>
      </c>
      <c r="G41" s="384">
        <f t="shared" si="34"/>
        <v>6</v>
      </c>
      <c r="H41" s="369">
        <f t="shared" si="35"/>
        <v>6</v>
      </c>
      <c r="I41" s="363">
        <v>1</v>
      </c>
      <c r="J41" s="363">
        <v>1</v>
      </c>
      <c r="K41" s="363">
        <v>1</v>
      </c>
      <c r="L41" s="363">
        <v>1</v>
      </c>
      <c r="M41" s="363">
        <v>1</v>
      </c>
      <c r="N41" s="363">
        <v>1</v>
      </c>
      <c r="O41" s="363">
        <v>1</v>
      </c>
      <c r="P41" s="363">
        <v>1</v>
      </c>
      <c r="Q41" s="363">
        <v>1</v>
      </c>
      <c r="R41" s="363">
        <v>1</v>
      </c>
      <c r="S41" s="363">
        <v>1</v>
      </c>
      <c r="T41" s="363">
        <v>1</v>
      </c>
      <c r="U41" s="363">
        <v>1</v>
      </c>
      <c r="V41" s="363">
        <v>1</v>
      </c>
      <c r="W41" s="363">
        <v>1</v>
      </c>
      <c r="X41" s="363">
        <v>1</v>
      </c>
      <c r="Y41" s="363">
        <v>1</v>
      </c>
      <c r="Z41" s="363">
        <v>1</v>
      </c>
      <c r="AA41" s="363">
        <v>1</v>
      </c>
      <c r="AB41" s="363">
        <v>1</v>
      </c>
      <c r="AC41" s="363">
        <v>1</v>
      </c>
      <c r="AD41" s="363">
        <v>1</v>
      </c>
      <c r="AE41" s="363">
        <v>1</v>
      </c>
      <c r="AF41" s="363">
        <v>1</v>
      </c>
      <c r="AG41" s="363"/>
      <c r="AH41" s="363"/>
      <c r="AI41" s="363"/>
      <c r="AJ41" s="361"/>
      <c r="AK41" s="369">
        <f t="shared" si="6"/>
        <v>100</v>
      </c>
      <c r="AL41" s="384">
        <f t="shared" si="7"/>
        <v>100</v>
      </c>
      <c r="AM41" s="384">
        <f t="shared" si="8"/>
        <v>100</v>
      </c>
      <c r="AN41" s="18"/>
    </row>
    <row r="42" spans="1:62" s="105" customFormat="1" ht="58.5" customHeight="1">
      <c r="A42" s="101">
        <v>7</v>
      </c>
      <c r="B42" s="102" t="s">
        <v>470</v>
      </c>
      <c r="C42" s="119" t="s">
        <v>469</v>
      </c>
      <c r="D42" s="372">
        <v>23</v>
      </c>
      <c r="E42" s="103">
        <v>28</v>
      </c>
      <c r="F42" s="103">
        <f t="shared" ref="F42:F43" si="37">J42+N42+R42+V42+Z42+AD42+AH42</f>
        <v>27</v>
      </c>
      <c r="G42" s="103">
        <f t="shared" ref="G42:G43" si="38">K42+O42+S42+W42+AA42+AE42+AI42</f>
        <v>27</v>
      </c>
      <c r="H42" s="114">
        <f t="shared" ref="H42:H43" si="39">L42+P42+T42+X42+AB42+AF42+AJ42</f>
        <v>27</v>
      </c>
      <c r="I42" s="362">
        <f>+I46+I48+I50</f>
        <v>5</v>
      </c>
      <c r="J42" s="362">
        <f t="shared" ref="J42:AE42" si="40">+J46+J48+J50</f>
        <v>4</v>
      </c>
      <c r="K42" s="362">
        <f t="shared" si="40"/>
        <v>4</v>
      </c>
      <c r="L42" s="362">
        <f t="shared" si="40"/>
        <v>4</v>
      </c>
      <c r="M42" s="362">
        <f t="shared" si="40"/>
        <v>6</v>
      </c>
      <c r="N42" s="362">
        <f t="shared" si="40"/>
        <v>6</v>
      </c>
      <c r="O42" s="362">
        <f t="shared" si="40"/>
        <v>6</v>
      </c>
      <c r="P42" s="362">
        <f t="shared" si="40"/>
        <v>6</v>
      </c>
      <c r="Q42" s="362">
        <f t="shared" si="40"/>
        <v>4</v>
      </c>
      <c r="R42" s="362">
        <f t="shared" si="40"/>
        <v>4</v>
      </c>
      <c r="S42" s="362">
        <f t="shared" si="40"/>
        <v>4</v>
      </c>
      <c r="T42" s="362">
        <f t="shared" si="40"/>
        <v>4</v>
      </c>
      <c r="U42" s="362">
        <f t="shared" si="40"/>
        <v>3</v>
      </c>
      <c r="V42" s="362">
        <f t="shared" si="40"/>
        <v>3</v>
      </c>
      <c r="W42" s="362">
        <f t="shared" si="40"/>
        <v>3</v>
      </c>
      <c r="X42" s="362">
        <f t="shared" si="40"/>
        <v>3</v>
      </c>
      <c r="Y42" s="362">
        <f t="shared" si="40"/>
        <v>3</v>
      </c>
      <c r="Z42" s="362">
        <f t="shared" si="40"/>
        <v>3</v>
      </c>
      <c r="AA42" s="362">
        <f t="shared" si="40"/>
        <v>3</v>
      </c>
      <c r="AB42" s="362">
        <f t="shared" si="40"/>
        <v>3</v>
      </c>
      <c r="AC42" s="362">
        <f t="shared" si="40"/>
        <v>3</v>
      </c>
      <c r="AD42" s="362">
        <f t="shared" si="40"/>
        <v>3</v>
      </c>
      <c r="AE42" s="362">
        <f t="shared" si="40"/>
        <v>3</v>
      </c>
      <c r="AF42" s="362">
        <f>+AF46+AF48+AF50</f>
        <v>3</v>
      </c>
      <c r="AG42" s="362">
        <f>+AG46+AG48+AG50+AG52</f>
        <v>4</v>
      </c>
      <c r="AH42" s="362">
        <f>+AH46+AH48+AH50+AH52</f>
        <v>4</v>
      </c>
      <c r="AI42" s="362">
        <f t="shared" ref="AI42:AJ42" si="41">+AI46+AI48+AI50+AI52</f>
        <v>4</v>
      </c>
      <c r="AJ42" s="362">
        <f t="shared" si="41"/>
        <v>4</v>
      </c>
      <c r="AK42" s="114">
        <f t="shared" si="6"/>
        <v>117.39130434782608</v>
      </c>
      <c r="AL42" s="104">
        <f t="shared" si="7"/>
        <v>96.428571428571416</v>
      </c>
      <c r="AM42" s="103">
        <f t="shared" si="8"/>
        <v>96.428571428571416</v>
      </c>
      <c r="AN42" s="120"/>
    </row>
    <row r="43" spans="1:62" ht="36.75" hidden="1" customHeight="1">
      <c r="A43" s="6"/>
      <c r="B43" s="10" t="s">
        <v>471</v>
      </c>
      <c r="C43" s="6" t="s">
        <v>469</v>
      </c>
      <c r="D43" s="6">
        <v>23</v>
      </c>
      <c r="E43" s="8">
        <v>28</v>
      </c>
      <c r="F43" s="103">
        <f t="shared" si="37"/>
        <v>0</v>
      </c>
      <c r="G43" s="103">
        <f t="shared" si="38"/>
        <v>0</v>
      </c>
      <c r="H43" s="114">
        <f t="shared" si="39"/>
        <v>0</v>
      </c>
      <c r="I43" s="13">
        <v>5</v>
      </c>
      <c r="J43" s="13"/>
      <c r="K43" s="13"/>
      <c r="L43" s="13"/>
      <c r="M43" s="13">
        <v>6</v>
      </c>
      <c r="N43" s="13"/>
      <c r="O43" s="13"/>
      <c r="P43" s="13"/>
      <c r="Q43" s="13">
        <v>4</v>
      </c>
      <c r="R43" s="13"/>
      <c r="S43" s="13"/>
      <c r="T43" s="13"/>
      <c r="U43" s="13">
        <v>3</v>
      </c>
      <c r="V43" s="13"/>
      <c r="W43" s="13"/>
      <c r="X43" s="13"/>
      <c r="Y43" s="13">
        <v>3</v>
      </c>
      <c r="Z43" s="13"/>
      <c r="AA43" s="13"/>
      <c r="AB43" s="13"/>
      <c r="AC43" s="13">
        <v>3</v>
      </c>
      <c r="AD43" s="13"/>
      <c r="AE43" s="13"/>
      <c r="AF43" s="13"/>
      <c r="AG43" s="13">
        <v>4</v>
      </c>
      <c r="AH43" s="13"/>
      <c r="AI43" s="13"/>
      <c r="AJ43" s="32"/>
      <c r="AK43" s="114">
        <f t="shared" si="6"/>
        <v>0</v>
      </c>
      <c r="AL43" s="104">
        <f t="shared" si="7"/>
        <v>0</v>
      </c>
      <c r="AM43" s="103">
        <f t="shared" si="8"/>
        <v>0</v>
      </c>
      <c r="AN43" s="18"/>
    </row>
    <row r="44" spans="1:62" ht="36.75" customHeight="1">
      <c r="A44" s="6"/>
      <c r="B44" s="7" t="s">
        <v>472</v>
      </c>
      <c r="C44" s="6" t="s">
        <v>21</v>
      </c>
      <c r="D44" s="370">
        <v>82.142857142857139</v>
      </c>
      <c r="E44" s="8">
        <v>99.999999999999986</v>
      </c>
      <c r="F44" s="9">
        <f>F42/F37%</f>
        <v>96.428571428571416</v>
      </c>
      <c r="G44" s="9">
        <f t="shared" ref="G44:AJ44" si="42">G42/G37%</f>
        <v>96.428571428571416</v>
      </c>
      <c r="H44" s="8">
        <f t="shared" si="42"/>
        <v>103.84615384615384</v>
      </c>
      <c r="I44" s="8">
        <f t="shared" si="42"/>
        <v>100</v>
      </c>
      <c r="J44" s="8">
        <f t="shared" si="42"/>
        <v>80</v>
      </c>
      <c r="K44" s="8">
        <f t="shared" si="42"/>
        <v>80</v>
      </c>
      <c r="L44" s="8">
        <f t="shared" si="42"/>
        <v>80</v>
      </c>
      <c r="M44" s="8">
        <f t="shared" si="42"/>
        <v>100</v>
      </c>
      <c r="N44" s="8">
        <f t="shared" si="42"/>
        <v>100</v>
      </c>
      <c r="O44" s="8">
        <f t="shared" si="42"/>
        <v>100</v>
      </c>
      <c r="P44" s="8">
        <f t="shared" si="42"/>
        <v>100</v>
      </c>
      <c r="Q44" s="8">
        <f t="shared" si="42"/>
        <v>100</v>
      </c>
      <c r="R44" s="8">
        <f t="shared" si="42"/>
        <v>100</v>
      </c>
      <c r="S44" s="8">
        <f t="shared" si="42"/>
        <v>100</v>
      </c>
      <c r="T44" s="8">
        <f t="shared" si="42"/>
        <v>100</v>
      </c>
      <c r="U44" s="8">
        <f t="shared" si="42"/>
        <v>100</v>
      </c>
      <c r="V44" s="8">
        <f t="shared" si="42"/>
        <v>100</v>
      </c>
      <c r="W44" s="8">
        <f t="shared" si="42"/>
        <v>100</v>
      </c>
      <c r="X44" s="8">
        <f t="shared" si="42"/>
        <v>100</v>
      </c>
      <c r="Y44" s="8">
        <f t="shared" si="42"/>
        <v>100</v>
      </c>
      <c r="Z44" s="8">
        <f t="shared" si="42"/>
        <v>100</v>
      </c>
      <c r="AA44" s="8">
        <f t="shared" si="42"/>
        <v>100</v>
      </c>
      <c r="AB44" s="8">
        <f t="shared" si="42"/>
        <v>100</v>
      </c>
      <c r="AC44" s="8">
        <f t="shared" si="42"/>
        <v>100</v>
      </c>
      <c r="AD44" s="8">
        <f t="shared" si="42"/>
        <v>100</v>
      </c>
      <c r="AE44" s="8">
        <f t="shared" si="42"/>
        <v>100</v>
      </c>
      <c r="AF44" s="8">
        <f t="shared" si="42"/>
        <v>100</v>
      </c>
      <c r="AG44" s="8">
        <f t="shared" si="42"/>
        <v>100</v>
      </c>
      <c r="AH44" s="8">
        <f t="shared" si="42"/>
        <v>100</v>
      </c>
      <c r="AI44" s="8">
        <f t="shared" si="42"/>
        <v>100</v>
      </c>
      <c r="AJ44" s="8">
        <f t="shared" si="42"/>
        <v>200</v>
      </c>
      <c r="AK44" s="369">
        <f t="shared" si="6"/>
        <v>117.39130434782608</v>
      </c>
      <c r="AL44" s="395">
        <f t="shared" si="7"/>
        <v>96.428571428571431</v>
      </c>
      <c r="AM44" s="384">
        <f t="shared" si="8"/>
        <v>96.428571428571431</v>
      </c>
      <c r="AN44" s="8"/>
    </row>
    <row r="45" spans="1:62" ht="36.75" customHeight="1">
      <c r="A45" s="11"/>
      <c r="B45" s="12" t="s">
        <v>473</v>
      </c>
      <c r="C45" s="11" t="s">
        <v>21</v>
      </c>
      <c r="D45" s="370">
        <v>83.333333333333343</v>
      </c>
      <c r="E45" s="8">
        <v>100</v>
      </c>
      <c r="F45" s="8">
        <f>F46/F38%</f>
        <v>100</v>
      </c>
      <c r="G45" s="8">
        <f t="shared" ref="G45:AJ45" si="43">G46/G38%</f>
        <v>100</v>
      </c>
      <c r="H45" s="8">
        <f t="shared" si="43"/>
        <v>120</v>
      </c>
      <c r="I45" s="8">
        <f t="shared" si="43"/>
        <v>100</v>
      </c>
      <c r="J45" s="8">
        <f t="shared" si="43"/>
        <v>100</v>
      </c>
      <c r="K45" s="8">
        <f t="shared" si="43"/>
        <v>100</v>
      </c>
      <c r="L45" s="8">
        <f t="shared" si="43"/>
        <v>100</v>
      </c>
      <c r="M45" s="8">
        <f t="shared" si="43"/>
        <v>100</v>
      </c>
      <c r="N45" s="8">
        <f t="shared" si="43"/>
        <v>100</v>
      </c>
      <c r="O45" s="8">
        <f t="shared" si="43"/>
        <v>100</v>
      </c>
      <c r="P45" s="8">
        <f t="shared" si="43"/>
        <v>100</v>
      </c>
      <c r="Q45" s="8">
        <f t="shared" si="43"/>
        <v>100</v>
      </c>
      <c r="R45" s="8">
        <f t="shared" si="43"/>
        <v>100</v>
      </c>
      <c r="S45" s="8">
        <f t="shared" si="43"/>
        <v>100</v>
      </c>
      <c r="T45" s="8">
        <f t="shared" si="43"/>
        <v>100</v>
      </c>
      <c r="U45" s="8">
        <f t="shared" si="43"/>
        <v>100</v>
      </c>
      <c r="V45" s="8">
        <f t="shared" si="43"/>
        <v>100</v>
      </c>
      <c r="W45" s="8">
        <f t="shared" si="43"/>
        <v>100</v>
      </c>
      <c r="X45" s="8">
        <f t="shared" si="43"/>
        <v>100</v>
      </c>
      <c r="Y45" s="8">
        <f t="shared" si="43"/>
        <v>100</v>
      </c>
      <c r="Z45" s="8">
        <f t="shared" si="43"/>
        <v>100</v>
      </c>
      <c r="AA45" s="8">
        <f t="shared" si="43"/>
        <v>100</v>
      </c>
      <c r="AB45" s="8">
        <f t="shared" si="43"/>
        <v>100</v>
      </c>
      <c r="AC45" s="8">
        <f t="shared" si="43"/>
        <v>100</v>
      </c>
      <c r="AD45" s="8">
        <f t="shared" si="43"/>
        <v>100</v>
      </c>
      <c r="AE45" s="8">
        <f t="shared" si="43"/>
        <v>100</v>
      </c>
      <c r="AF45" s="8">
        <f t="shared" si="43"/>
        <v>100</v>
      </c>
      <c r="AG45" s="8">
        <f t="shared" si="43"/>
        <v>100</v>
      </c>
      <c r="AH45" s="8">
        <f t="shared" si="43"/>
        <v>100</v>
      </c>
      <c r="AI45" s="8">
        <f t="shared" si="43"/>
        <v>100</v>
      </c>
      <c r="AJ45" s="8" t="e">
        <f t="shared" si="43"/>
        <v>#DIV/0!</v>
      </c>
      <c r="AK45" s="369">
        <f t="shared" si="6"/>
        <v>119.99999999999997</v>
      </c>
      <c r="AL45" s="384">
        <f t="shared" si="7"/>
        <v>100</v>
      </c>
      <c r="AM45" s="384">
        <f t="shared" si="8"/>
        <v>100</v>
      </c>
      <c r="AN45" s="8"/>
    </row>
    <row r="46" spans="1:62" ht="42" hidden="1" customHeight="1">
      <c r="A46" s="11"/>
      <c r="B46" s="367" t="s">
        <v>474</v>
      </c>
      <c r="C46" s="11"/>
      <c r="D46" s="28">
        <v>10</v>
      </c>
      <c r="E46" s="8">
        <v>12</v>
      </c>
      <c r="F46" s="103">
        <f t="shared" ref="F46" si="44">J46+N46+R46+V46+Z46+AD46+AH46</f>
        <v>12</v>
      </c>
      <c r="G46" s="103">
        <f t="shared" ref="G46" si="45">K46+O46+S46+W46+AA46+AE46+AI46</f>
        <v>12</v>
      </c>
      <c r="H46" s="103">
        <f t="shared" ref="H46" si="46">L46+P46+T46+X46+AB46+AF46+AJ46</f>
        <v>12</v>
      </c>
      <c r="I46" s="363">
        <v>2</v>
      </c>
      <c r="J46" s="363">
        <v>2</v>
      </c>
      <c r="K46" s="363">
        <v>2</v>
      </c>
      <c r="L46" s="363">
        <v>2</v>
      </c>
      <c r="M46" s="363">
        <v>3</v>
      </c>
      <c r="N46" s="363">
        <v>3</v>
      </c>
      <c r="O46" s="363">
        <v>3</v>
      </c>
      <c r="P46" s="363">
        <v>3</v>
      </c>
      <c r="Q46" s="363">
        <v>2</v>
      </c>
      <c r="R46" s="363">
        <v>2</v>
      </c>
      <c r="S46" s="363">
        <v>2</v>
      </c>
      <c r="T46" s="363">
        <v>2</v>
      </c>
      <c r="U46" s="363">
        <v>1</v>
      </c>
      <c r="V46" s="363">
        <v>1</v>
      </c>
      <c r="W46" s="363">
        <v>1</v>
      </c>
      <c r="X46" s="363">
        <v>1</v>
      </c>
      <c r="Y46" s="363">
        <v>1</v>
      </c>
      <c r="Z46" s="363">
        <v>1</v>
      </c>
      <c r="AA46" s="363">
        <v>1</v>
      </c>
      <c r="AB46" s="363">
        <v>1</v>
      </c>
      <c r="AC46" s="363">
        <v>1</v>
      </c>
      <c r="AD46" s="363">
        <v>1</v>
      </c>
      <c r="AE46" s="363">
        <v>1</v>
      </c>
      <c r="AF46" s="363">
        <v>1</v>
      </c>
      <c r="AG46" s="363">
        <v>2</v>
      </c>
      <c r="AH46" s="363">
        <v>2</v>
      </c>
      <c r="AI46" s="363">
        <v>2</v>
      </c>
      <c r="AJ46" s="363">
        <v>2</v>
      </c>
      <c r="AK46" s="369">
        <f t="shared" si="6"/>
        <v>120</v>
      </c>
      <c r="AL46" s="395">
        <f t="shared" si="7"/>
        <v>100</v>
      </c>
      <c r="AM46" s="384">
        <f t="shared" si="8"/>
        <v>100</v>
      </c>
      <c r="AN46" s="18"/>
    </row>
    <row r="47" spans="1:62" ht="42" customHeight="1">
      <c r="A47" s="11"/>
      <c r="B47" s="12" t="s">
        <v>475</v>
      </c>
      <c r="C47" s="11" t="s">
        <v>21</v>
      </c>
      <c r="D47" s="28">
        <v>87.5</v>
      </c>
      <c r="E47" s="8">
        <v>100</v>
      </c>
      <c r="F47" s="8">
        <f>F48/F39%</f>
        <v>87.5</v>
      </c>
      <c r="G47" s="8">
        <f t="shared" ref="G47:AF47" si="47">G48/G39%</f>
        <v>87.5</v>
      </c>
      <c r="H47" s="8">
        <f t="shared" si="47"/>
        <v>87.5</v>
      </c>
      <c r="I47" s="8">
        <f t="shared" si="47"/>
        <v>100</v>
      </c>
      <c r="J47" s="8">
        <f t="shared" si="47"/>
        <v>50</v>
      </c>
      <c r="K47" s="8">
        <f t="shared" si="47"/>
        <v>50</v>
      </c>
      <c r="L47" s="8">
        <f t="shared" si="47"/>
        <v>50</v>
      </c>
      <c r="M47" s="8">
        <f t="shared" si="47"/>
        <v>100</v>
      </c>
      <c r="N47" s="8">
        <f t="shared" si="47"/>
        <v>100</v>
      </c>
      <c r="O47" s="8">
        <f t="shared" si="47"/>
        <v>100</v>
      </c>
      <c r="P47" s="8">
        <f t="shared" si="47"/>
        <v>100</v>
      </c>
      <c r="Q47" s="8">
        <f t="shared" si="47"/>
        <v>100</v>
      </c>
      <c r="R47" s="8">
        <f t="shared" si="47"/>
        <v>100</v>
      </c>
      <c r="S47" s="8">
        <f t="shared" si="47"/>
        <v>100</v>
      </c>
      <c r="T47" s="8">
        <f t="shared" si="47"/>
        <v>100</v>
      </c>
      <c r="U47" s="8">
        <f t="shared" si="47"/>
        <v>100</v>
      </c>
      <c r="V47" s="8">
        <f t="shared" si="47"/>
        <v>100</v>
      </c>
      <c r="W47" s="8">
        <f t="shared" si="47"/>
        <v>100</v>
      </c>
      <c r="X47" s="8">
        <f t="shared" si="47"/>
        <v>100</v>
      </c>
      <c r="Y47" s="8">
        <f t="shared" si="47"/>
        <v>100</v>
      </c>
      <c r="Z47" s="8">
        <f t="shared" si="47"/>
        <v>100</v>
      </c>
      <c r="AA47" s="8">
        <f t="shared" si="47"/>
        <v>100</v>
      </c>
      <c r="AB47" s="8">
        <f t="shared" si="47"/>
        <v>100</v>
      </c>
      <c r="AC47" s="8">
        <f t="shared" si="47"/>
        <v>100</v>
      </c>
      <c r="AD47" s="8">
        <f t="shared" si="47"/>
        <v>100</v>
      </c>
      <c r="AE47" s="8">
        <f t="shared" si="47"/>
        <v>100</v>
      </c>
      <c r="AF47" s="8">
        <f t="shared" si="47"/>
        <v>100</v>
      </c>
      <c r="AG47" s="8"/>
      <c r="AH47" s="8"/>
      <c r="AI47" s="8"/>
      <c r="AJ47" s="8"/>
      <c r="AK47" s="369">
        <f t="shared" si="6"/>
        <v>100</v>
      </c>
      <c r="AL47" s="395">
        <f t="shared" si="7"/>
        <v>87.5</v>
      </c>
      <c r="AM47" s="384">
        <f t="shared" si="8"/>
        <v>87.5</v>
      </c>
      <c r="AN47" s="8"/>
    </row>
    <row r="48" spans="1:62" ht="42" hidden="1" customHeight="1">
      <c r="A48" s="11"/>
      <c r="B48" s="367" t="s">
        <v>474</v>
      </c>
      <c r="C48" s="11"/>
      <c r="D48" s="28">
        <v>7</v>
      </c>
      <c r="E48" s="8">
        <v>8</v>
      </c>
      <c r="F48" s="103">
        <f t="shared" ref="F48" si="48">J48+N48+R48+V48+Z48+AD48+AH48</f>
        <v>7</v>
      </c>
      <c r="G48" s="103">
        <f t="shared" ref="G48" si="49">K48+O48+S48+W48+AA48+AE48+AI48</f>
        <v>7</v>
      </c>
      <c r="H48" s="114">
        <f t="shared" ref="H48" si="50">L48+P48+T48+X48+AB48+AF48+AJ48</f>
        <v>7</v>
      </c>
      <c r="I48" s="363">
        <v>2</v>
      </c>
      <c r="J48" s="363">
        <v>1</v>
      </c>
      <c r="K48" s="363">
        <v>1</v>
      </c>
      <c r="L48" s="363">
        <v>1</v>
      </c>
      <c r="M48" s="363">
        <v>2</v>
      </c>
      <c r="N48" s="363">
        <v>2</v>
      </c>
      <c r="O48" s="363">
        <v>2</v>
      </c>
      <c r="P48" s="363">
        <v>2</v>
      </c>
      <c r="Q48" s="363">
        <v>1</v>
      </c>
      <c r="R48" s="363">
        <v>1</v>
      </c>
      <c r="S48" s="363">
        <v>1</v>
      </c>
      <c r="T48" s="363">
        <v>1</v>
      </c>
      <c r="U48" s="363">
        <v>1</v>
      </c>
      <c r="V48" s="363">
        <v>1</v>
      </c>
      <c r="W48" s="363">
        <v>1</v>
      </c>
      <c r="X48" s="363">
        <v>1</v>
      </c>
      <c r="Y48" s="363">
        <v>1</v>
      </c>
      <c r="Z48" s="363">
        <v>1</v>
      </c>
      <c r="AA48" s="363">
        <v>1</v>
      </c>
      <c r="AB48" s="363">
        <v>1</v>
      </c>
      <c r="AC48" s="363">
        <v>1</v>
      </c>
      <c r="AD48" s="363">
        <v>1</v>
      </c>
      <c r="AE48" s="363">
        <v>1</v>
      </c>
      <c r="AF48" s="363">
        <v>1</v>
      </c>
      <c r="AG48" s="363"/>
      <c r="AH48" s="363"/>
      <c r="AI48" s="363"/>
      <c r="AJ48" s="361"/>
      <c r="AK48" s="369">
        <f t="shared" si="6"/>
        <v>99.999999999999986</v>
      </c>
      <c r="AL48" s="395">
        <f t="shared" si="7"/>
        <v>87.5</v>
      </c>
      <c r="AM48" s="384">
        <f t="shared" si="8"/>
        <v>87.5</v>
      </c>
      <c r="AN48" s="18"/>
    </row>
    <row r="49" spans="1:62" ht="42" customHeight="1">
      <c r="A49" s="11"/>
      <c r="B49" s="21" t="s">
        <v>476</v>
      </c>
      <c r="C49" s="11" t="s">
        <v>21</v>
      </c>
      <c r="D49" s="370">
        <v>83.333333333333343</v>
      </c>
      <c r="E49" s="8">
        <v>100</v>
      </c>
      <c r="F49" s="8">
        <f>F50/F41%</f>
        <v>100</v>
      </c>
      <c r="G49" s="8">
        <f t="shared" ref="G49:AF49" si="51">G50/G41%</f>
        <v>100</v>
      </c>
      <c r="H49" s="8">
        <f t="shared" si="51"/>
        <v>100</v>
      </c>
      <c r="I49" s="8">
        <f t="shared" si="51"/>
        <v>100</v>
      </c>
      <c r="J49" s="8">
        <f t="shared" si="51"/>
        <v>100</v>
      </c>
      <c r="K49" s="8">
        <f t="shared" si="51"/>
        <v>100</v>
      </c>
      <c r="L49" s="8">
        <f t="shared" si="51"/>
        <v>100</v>
      </c>
      <c r="M49" s="8">
        <f t="shared" si="51"/>
        <v>100</v>
      </c>
      <c r="N49" s="8">
        <f t="shared" si="51"/>
        <v>100</v>
      </c>
      <c r="O49" s="8">
        <f t="shared" si="51"/>
        <v>100</v>
      </c>
      <c r="P49" s="8">
        <f t="shared" si="51"/>
        <v>100</v>
      </c>
      <c r="Q49" s="8">
        <f t="shared" si="51"/>
        <v>100</v>
      </c>
      <c r="R49" s="8">
        <f t="shared" si="51"/>
        <v>100</v>
      </c>
      <c r="S49" s="8">
        <f t="shared" si="51"/>
        <v>100</v>
      </c>
      <c r="T49" s="8">
        <f t="shared" si="51"/>
        <v>100</v>
      </c>
      <c r="U49" s="8">
        <f t="shared" si="51"/>
        <v>100</v>
      </c>
      <c r="V49" s="8">
        <f t="shared" si="51"/>
        <v>100</v>
      </c>
      <c r="W49" s="8">
        <f t="shared" si="51"/>
        <v>100</v>
      </c>
      <c r="X49" s="8">
        <f t="shared" si="51"/>
        <v>100</v>
      </c>
      <c r="Y49" s="8">
        <f t="shared" si="51"/>
        <v>100</v>
      </c>
      <c r="Z49" s="8">
        <f t="shared" si="51"/>
        <v>100</v>
      </c>
      <c r="AA49" s="8">
        <f t="shared" si="51"/>
        <v>100</v>
      </c>
      <c r="AB49" s="8">
        <f t="shared" si="51"/>
        <v>100</v>
      </c>
      <c r="AC49" s="8">
        <f t="shared" si="51"/>
        <v>100</v>
      </c>
      <c r="AD49" s="8">
        <f t="shared" si="51"/>
        <v>100</v>
      </c>
      <c r="AE49" s="8">
        <f t="shared" si="51"/>
        <v>100</v>
      </c>
      <c r="AF49" s="8">
        <f t="shared" si="51"/>
        <v>100</v>
      </c>
      <c r="AG49" s="8"/>
      <c r="AH49" s="8"/>
      <c r="AI49" s="8"/>
      <c r="AJ49" s="8"/>
      <c r="AK49" s="369">
        <f t="shared" si="6"/>
        <v>119.99999999999997</v>
      </c>
      <c r="AL49" s="384">
        <f t="shared" si="7"/>
        <v>100</v>
      </c>
      <c r="AM49" s="384">
        <f t="shared" si="8"/>
        <v>100</v>
      </c>
      <c r="AN49" s="8"/>
    </row>
    <row r="50" spans="1:62" ht="42" hidden="1" customHeight="1">
      <c r="A50" s="11"/>
      <c r="B50" s="367" t="s">
        <v>474</v>
      </c>
      <c r="C50" s="11"/>
      <c r="D50" s="28">
        <v>5</v>
      </c>
      <c r="E50" s="8">
        <v>6</v>
      </c>
      <c r="F50" s="103">
        <f t="shared" ref="F50" si="52">J50+N50+R50+V50+Z50+AD50+AH50</f>
        <v>6</v>
      </c>
      <c r="G50" s="103">
        <f t="shared" ref="G50" si="53">K50+O50+S50+W50+AA50+AE50+AI50</f>
        <v>6</v>
      </c>
      <c r="H50" s="114">
        <f t="shared" ref="H50" si="54">L50+P50+T50+X50+AB50+AF50+AJ50</f>
        <v>6</v>
      </c>
      <c r="I50" s="363">
        <v>1</v>
      </c>
      <c r="J50" s="363">
        <v>1</v>
      </c>
      <c r="K50" s="363">
        <v>1</v>
      </c>
      <c r="L50" s="363">
        <v>1</v>
      </c>
      <c r="M50" s="363">
        <v>1</v>
      </c>
      <c r="N50" s="363">
        <v>1</v>
      </c>
      <c r="O50" s="363">
        <v>1</v>
      </c>
      <c r="P50" s="363">
        <v>1</v>
      </c>
      <c r="Q50" s="363">
        <v>1</v>
      </c>
      <c r="R50" s="363">
        <v>1</v>
      </c>
      <c r="S50" s="363">
        <v>1</v>
      </c>
      <c r="T50" s="363">
        <v>1</v>
      </c>
      <c r="U50" s="363">
        <v>1</v>
      </c>
      <c r="V50" s="363">
        <v>1</v>
      </c>
      <c r="W50" s="363">
        <v>1</v>
      </c>
      <c r="X50" s="363">
        <v>1</v>
      </c>
      <c r="Y50" s="363">
        <v>1</v>
      </c>
      <c r="Z50" s="363">
        <v>1</v>
      </c>
      <c r="AA50" s="363">
        <v>1</v>
      </c>
      <c r="AB50" s="363">
        <v>1</v>
      </c>
      <c r="AC50" s="363">
        <v>1</v>
      </c>
      <c r="AD50" s="363">
        <v>1</v>
      </c>
      <c r="AE50" s="363">
        <v>1</v>
      </c>
      <c r="AF50" s="363">
        <v>1</v>
      </c>
      <c r="AG50" s="363">
        <v>0</v>
      </c>
      <c r="AH50" s="363"/>
      <c r="AI50" s="363"/>
      <c r="AJ50" s="361"/>
      <c r="AK50" s="369">
        <f t="shared" si="6"/>
        <v>120</v>
      </c>
      <c r="AL50" s="384">
        <f t="shared" si="7"/>
        <v>100</v>
      </c>
      <c r="AM50" s="384">
        <f t="shared" si="8"/>
        <v>100</v>
      </c>
      <c r="AN50" s="18"/>
    </row>
    <row r="51" spans="1:62" ht="42" customHeight="1">
      <c r="A51" s="11"/>
      <c r="B51" s="21" t="s">
        <v>477</v>
      </c>
      <c r="C51" s="11" t="s">
        <v>21</v>
      </c>
      <c r="D51" s="28">
        <v>50</v>
      </c>
      <c r="E51" s="13">
        <v>100</v>
      </c>
      <c r="F51" s="13">
        <f>F52/F40%</f>
        <v>100</v>
      </c>
      <c r="G51" s="13">
        <f t="shared" ref="G51:AJ51" si="55">G52/G40%</f>
        <v>100</v>
      </c>
      <c r="H51" s="13">
        <f>H52/H40%</f>
        <v>100</v>
      </c>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f>AG52/AG40%</f>
        <v>100</v>
      </c>
      <c r="AH51" s="13">
        <f t="shared" si="55"/>
        <v>100</v>
      </c>
      <c r="AI51" s="13">
        <f t="shared" si="55"/>
        <v>100</v>
      </c>
      <c r="AJ51" s="13">
        <f t="shared" si="55"/>
        <v>100</v>
      </c>
      <c r="AK51" s="369">
        <f t="shared" si="6"/>
        <v>200</v>
      </c>
      <c r="AL51" s="384">
        <f t="shared" si="7"/>
        <v>100</v>
      </c>
      <c r="AM51" s="384">
        <f t="shared" si="8"/>
        <v>100</v>
      </c>
      <c r="AN51" s="8"/>
    </row>
    <row r="52" spans="1:62" ht="51.75" hidden="1" customHeight="1">
      <c r="A52" s="11"/>
      <c r="B52" s="367" t="s">
        <v>474</v>
      </c>
      <c r="C52" s="11"/>
      <c r="D52" s="28">
        <v>1</v>
      </c>
      <c r="E52" s="13">
        <v>2</v>
      </c>
      <c r="F52" s="103">
        <f t="shared" ref="F52" si="56">J52+N52+R52+V52+Z52+AD52+AH52</f>
        <v>2</v>
      </c>
      <c r="G52" s="103">
        <f t="shared" ref="G52" si="57">K52+O52+S52+W52+AA52+AE52+AI52</f>
        <v>2</v>
      </c>
      <c r="H52" s="103">
        <f t="shared" ref="H52" si="58">L52+P52+T52+X52+AB52+AF52+AJ52</f>
        <v>2</v>
      </c>
      <c r="I52" s="363">
        <v>0</v>
      </c>
      <c r="J52" s="363"/>
      <c r="K52" s="363"/>
      <c r="L52" s="363"/>
      <c r="M52" s="363">
        <v>0</v>
      </c>
      <c r="N52" s="363"/>
      <c r="O52" s="363"/>
      <c r="P52" s="363"/>
      <c r="Q52" s="363">
        <v>0</v>
      </c>
      <c r="R52" s="363"/>
      <c r="S52" s="363"/>
      <c r="T52" s="363"/>
      <c r="U52" s="363">
        <v>0</v>
      </c>
      <c r="V52" s="363"/>
      <c r="W52" s="363"/>
      <c r="X52" s="363"/>
      <c r="Y52" s="363">
        <v>0</v>
      </c>
      <c r="Z52" s="363"/>
      <c r="AA52" s="363"/>
      <c r="AB52" s="363"/>
      <c r="AC52" s="363">
        <v>0</v>
      </c>
      <c r="AD52" s="363"/>
      <c r="AE52" s="363"/>
      <c r="AF52" s="363"/>
      <c r="AG52" s="363">
        <v>2</v>
      </c>
      <c r="AH52" s="363">
        <v>2</v>
      </c>
      <c r="AI52" s="363">
        <v>2</v>
      </c>
      <c r="AJ52" s="363">
        <v>2</v>
      </c>
      <c r="AK52" s="369">
        <f t="shared" si="6"/>
        <v>200</v>
      </c>
      <c r="AL52" s="395">
        <f t="shared" si="7"/>
        <v>100</v>
      </c>
      <c r="AM52" s="384">
        <f t="shared" si="8"/>
        <v>100</v>
      </c>
      <c r="AN52" s="18"/>
    </row>
    <row r="53" spans="1:62" ht="36.75" customHeight="1">
      <c r="A53" s="11"/>
      <c r="B53" s="12" t="s">
        <v>478</v>
      </c>
      <c r="C53" s="11" t="s">
        <v>469</v>
      </c>
      <c r="D53" s="28">
        <v>16</v>
      </c>
      <c r="E53" s="13">
        <v>19</v>
      </c>
      <c r="F53" s="384">
        <f t="shared" ref="F53:F54" si="59">J53+N53+R53+V53+Z53+AD53+AH53</f>
        <v>18</v>
      </c>
      <c r="G53" s="384">
        <f t="shared" ref="G53:G54" si="60">K53+O53+S53+W53+AA53+AE53+AI53</f>
        <v>18</v>
      </c>
      <c r="H53" s="369">
        <f t="shared" ref="H53:H54" si="61">L53+P53+T53+X53+AB53+AF53+AJ53</f>
        <v>18</v>
      </c>
      <c r="I53" s="8">
        <v>5</v>
      </c>
      <c r="J53" s="8">
        <v>4</v>
      </c>
      <c r="K53" s="8">
        <v>4</v>
      </c>
      <c r="L53" s="8">
        <v>4</v>
      </c>
      <c r="M53" s="8">
        <v>6</v>
      </c>
      <c r="N53" s="8">
        <v>6</v>
      </c>
      <c r="O53" s="8">
        <v>6</v>
      </c>
      <c r="P53" s="8">
        <v>6</v>
      </c>
      <c r="Q53" s="8">
        <v>4</v>
      </c>
      <c r="R53" s="8">
        <v>4</v>
      </c>
      <c r="S53" s="8">
        <v>4</v>
      </c>
      <c r="T53" s="8">
        <v>4</v>
      </c>
      <c r="U53" s="8">
        <v>1</v>
      </c>
      <c r="V53" s="8">
        <v>1</v>
      </c>
      <c r="W53" s="8">
        <v>1</v>
      </c>
      <c r="X53" s="8">
        <v>1</v>
      </c>
      <c r="Y53" s="8">
        <v>2</v>
      </c>
      <c r="Z53" s="8">
        <v>2</v>
      </c>
      <c r="AA53" s="8">
        <v>2</v>
      </c>
      <c r="AB53" s="8">
        <v>2</v>
      </c>
      <c r="AC53" s="8">
        <v>1</v>
      </c>
      <c r="AD53" s="8">
        <v>1</v>
      </c>
      <c r="AE53" s="8">
        <v>1</v>
      </c>
      <c r="AF53" s="8">
        <v>1</v>
      </c>
      <c r="AG53" s="8">
        <v>0</v>
      </c>
      <c r="AH53" s="8">
        <v>0</v>
      </c>
      <c r="AI53" s="8">
        <v>0</v>
      </c>
      <c r="AJ53" s="4">
        <v>0</v>
      </c>
      <c r="AK53" s="369">
        <f t="shared" si="6"/>
        <v>112.5</v>
      </c>
      <c r="AL53" s="395">
        <f t="shared" si="7"/>
        <v>94.73684210526315</v>
      </c>
      <c r="AM53" s="384">
        <f t="shared" si="8"/>
        <v>94.73684210526315</v>
      </c>
      <c r="AN53" s="26"/>
    </row>
    <row r="54" spans="1:62" s="17" customFormat="1" ht="63" customHeight="1">
      <c r="A54" s="11"/>
      <c r="B54" s="21" t="s">
        <v>479</v>
      </c>
      <c r="C54" s="11" t="s">
        <v>469</v>
      </c>
      <c r="D54" s="23">
        <v>6</v>
      </c>
      <c r="E54" s="13">
        <v>4</v>
      </c>
      <c r="F54" s="384">
        <f t="shared" si="59"/>
        <v>4</v>
      </c>
      <c r="G54" s="384">
        <f t="shared" si="60"/>
        <v>6</v>
      </c>
      <c r="H54" s="369">
        <f t="shared" si="61"/>
        <v>1</v>
      </c>
      <c r="I54" s="8">
        <v>2</v>
      </c>
      <c r="J54" s="8">
        <v>0</v>
      </c>
      <c r="K54" s="8">
        <v>1</v>
      </c>
      <c r="L54" s="8">
        <v>0</v>
      </c>
      <c r="M54" s="8">
        <v>1</v>
      </c>
      <c r="N54" s="8">
        <v>0</v>
      </c>
      <c r="O54" s="8">
        <v>1</v>
      </c>
      <c r="P54" s="8">
        <v>0</v>
      </c>
      <c r="Q54" s="8">
        <v>1</v>
      </c>
      <c r="R54" s="8">
        <v>1</v>
      </c>
      <c r="S54" s="8">
        <v>1</v>
      </c>
      <c r="T54" s="8">
        <v>0</v>
      </c>
      <c r="U54" s="8">
        <v>1</v>
      </c>
      <c r="V54" s="8">
        <v>1</v>
      </c>
      <c r="W54" s="8">
        <v>1</v>
      </c>
      <c r="X54" s="8">
        <v>0</v>
      </c>
      <c r="Y54" s="8">
        <v>1</v>
      </c>
      <c r="Z54" s="8">
        <v>1</v>
      </c>
      <c r="AA54" s="8">
        <v>1</v>
      </c>
      <c r="AB54" s="8">
        <v>1</v>
      </c>
      <c r="AC54" s="8">
        <v>0</v>
      </c>
      <c r="AD54" s="8">
        <v>0</v>
      </c>
      <c r="AE54" s="8">
        <v>0</v>
      </c>
      <c r="AF54" s="8">
        <v>0</v>
      </c>
      <c r="AG54" s="8">
        <v>1</v>
      </c>
      <c r="AH54" s="8">
        <v>1</v>
      </c>
      <c r="AI54" s="8">
        <v>1</v>
      </c>
      <c r="AJ54" s="4">
        <v>0</v>
      </c>
      <c r="AK54" s="369">
        <f t="shared" si="6"/>
        <v>66.666666666666671</v>
      </c>
      <c r="AL54" s="395">
        <f t="shared" si="7"/>
        <v>100</v>
      </c>
      <c r="AM54" s="384">
        <f t="shared" si="8"/>
        <v>150</v>
      </c>
      <c r="AN54" s="15"/>
      <c r="AO54" s="16"/>
      <c r="AP54" s="16"/>
      <c r="AQ54" s="16"/>
      <c r="AR54" s="16"/>
      <c r="AS54" s="16"/>
      <c r="AT54" s="16"/>
      <c r="AU54" s="16"/>
      <c r="AV54" s="16"/>
      <c r="AW54" s="16"/>
      <c r="AX54" s="16"/>
      <c r="AY54" s="16"/>
      <c r="AZ54" s="16"/>
      <c r="BA54" s="16"/>
      <c r="BB54" s="16"/>
      <c r="BC54" s="16"/>
      <c r="BD54" s="16"/>
      <c r="BE54" s="16"/>
      <c r="BF54" s="16"/>
      <c r="BG54" s="16"/>
      <c r="BH54" s="16"/>
      <c r="BI54" s="16"/>
      <c r="BJ54" s="16"/>
    </row>
    <row r="55" spans="1:62" ht="36.75" customHeight="1">
      <c r="A55" s="6" t="s">
        <v>86</v>
      </c>
      <c r="B55" s="7" t="s">
        <v>480</v>
      </c>
      <c r="C55" s="6" t="s">
        <v>21</v>
      </c>
      <c r="D55" s="15">
        <v>57.142857142857139</v>
      </c>
      <c r="E55" s="15">
        <v>67.857142857142847</v>
      </c>
      <c r="F55" s="15">
        <f>F53/F37%</f>
        <v>64.285714285714278</v>
      </c>
      <c r="G55" s="15">
        <f t="shared" ref="G55:AJ55" si="62">G53/G42%</f>
        <v>66.666666666666657</v>
      </c>
      <c r="H55" s="15">
        <f t="shared" si="62"/>
        <v>66.666666666666657</v>
      </c>
      <c r="I55" s="15">
        <f t="shared" si="62"/>
        <v>100</v>
      </c>
      <c r="J55" s="15">
        <f t="shared" si="62"/>
        <v>100</v>
      </c>
      <c r="K55" s="15">
        <f t="shared" si="62"/>
        <v>100</v>
      </c>
      <c r="L55" s="15">
        <f t="shared" si="62"/>
        <v>100</v>
      </c>
      <c r="M55" s="15">
        <f t="shared" si="62"/>
        <v>100</v>
      </c>
      <c r="N55" s="15">
        <f t="shared" si="62"/>
        <v>100</v>
      </c>
      <c r="O55" s="15">
        <f t="shared" si="62"/>
        <v>100</v>
      </c>
      <c r="P55" s="15">
        <f t="shared" si="62"/>
        <v>100</v>
      </c>
      <c r="Q55" s="15">
        <f t="shared" si="62"/>
        <v>100</v>
      </c>
      <c r="R55" s="15">
        <f t="shared" si="62"/>
        <v>100</v>
      </c>
      <c r="S55" s="15">
        <f t="shared" si="62"/>
        <v>100</v>
      </c>
      <c r="T55" s="15">
        <f t="shared" si="62"/>
        <v>100</v>
      </c>
      <c r="U55" s="15">
        <f t="shared" si="62"/>
        <v>33.333333333333336</v>
      </c>
      <c r="V55" s="15">
        <f t="shared" si="62"/>
        <v>33.333333333333336</v>
      </c>
      <c r="W55" s="15">
        <f t="shared" si="62"/>
        <v>33.333333333333336</v>
      </c>
      <c r="X55" s="15">
        <f t="shared" si="62"/>
        <v>33.333333333333336</v>
      </c>
      <c r="Y55" s="15">
        <f t="shared" si="62"/>
        <v>66.666666666666671</v>
      </c>
      <c r="Z55" s="15">
        <f t="shared" si="62"/>
        <v>66.666666666666671</v>
      </c>
      <c r="AA55" s="15">
        <f t="shared" si="62"/>
        <v>66.666666666666671</v>
      </c>
      <c r="AB55" s="15">
        <f t="shared" si="62"/>
        <v>66.666666666666671</v>
      </c>
      <c r="AC55" s="15">
        <f t="shared" si="62"/>
        <v>33.333333333333336</v>
      </c>
      <c r="AD55" s="15">
        <f t="shared" si="62"/>
        <v>33.333333333333336</v>
      </c>
      <c r="AE55" s="15">
        <f t="shared" si="62"/>
        <v>33.333333333333336</v>
      </c>
      <c r="AF55" s="15">
        <f t="shared" si="62"/>
        <v>33.333333333333336</v>
      </c>
      <c r="AG55" s="15">
        <f t="shared" si="62"/>
        <v>0</v>
      </c>
      <c r="AH55" s="15">
        <f t="shared" si="62"/>
        <v>0</v>
      </c>
      <c r="AI55" s="15">
        <f t="shared" si="62"/>
        <v>0</v>
      </c>
      <c r="AJ55" s="15">
        <f t="shared" si="62"/>
        <v>0</v>
      </c>
      <c r="AK55" s="369">
        <f t="shared" si="6"/>
        <v>112.49999999999999</v>
      </c>
      <c r="AL55" s="395">
        <f t="shared" si="7"/>
        <v>94.73684210526315</v>
      </c>
      <c r="AM55" s="384">
        <f t="shared" si="8"/>
        <v>98.245614035087712</v>
      </c>
      <c r="AN55" s="9"/>
    </row>
    <row r="56" spans="1:62" s="116" customFormat="1" ht="36.75" customHeight="1">
      <c r="A56" s="47">
        <v>8</v>
      </c>
      <c r="B56" s="113" t="s">
        <v>481</v>
      </c>
      <c r="C56" s="47" t="s">
        <v>231</v>
      </c>
      <c r="D56" s="371">
        <v>513</v>
      </c>
      <c r="E56" s="114">
        <v>497</v>
      </c>
      <c r="F56" s="103">
        <f t="shared" ref="F56" si="63">J56+N56+R56+V56+Z56+AD56+AH56</f>
        <v>513</v>
      </c>
      <c r="G56" s="103">
        <f t="shared" ref="G56" si="64">K56+O56+S56+W56+AA56+AE56+AI56</f>
        <v>511</v>
      </c>
      <c r="H56" s="114">
        <f t="shared" ref="H56" si="65">L56+P56+T56+X56+AB56+AF56+AJ56</f>
        <v>511</v>
      </c>
      <c r="I56" s="114">
        <f>+I58+I60+I62</f>
        <v>121</v>
      </c>
      <c r="J56" s="114">
        <f t="shared" ref="J56:AJ56" si="66">+J58+J60+J62</f>
        <v>121</v>
      </c>
      <c r="K56" s="114">
        <f t="shared" si="66"/>
        <v>121</v>
      </c>
      <c r="L56" s="114">
        <f t="shared" si="66"/>
        <v>121</v>
      </c>
      <c r="M56" s="114">
        <f t="shared" si="66"/>
        <v>104</v>
      </c>
      <c r="N56" s="114">
        <f t="shared" si="66"/>
        <v>104</v>
      </c>
      <c r="O56" s="114">
        <f t="shared" si="66"/>
        <v>104</v>
      </c>
      <c r="P56" s="114">
        <f t="shared" si="66"/>
        <v>104</v>
      </c>
      <c r="Q56" s="114">
        <f t="shared" si="66"/>
        <v>67</v>
      </c>
      <c r="R56" s="114">
        <f t="shared" si="66"/>
        <v>67</v>
      </c>
      <c r="S56" s="114">
        <f t="shared" si="66"/>
        <v>67</v>
      </c>
      <c r="T56" s="114">
        <f t="shared" si="66"/>
        <v>67</v>
      </c>
      <c r="U56" s="114">
        <f t="shared" si="66"/>
        <v>34</v>
      </c>
      <c r="V56" s="114">
        <f t="shared" si="66"/>
        <v>34</v>
      </c>
      <c r="W56" s="114">
        <f t="shared" si="66"/>
        <v>34</v>
      </c>
      <c r="X56" s="114">
        <f t="shared" si="66"/>
        <v>34</v>
      </c>
      <c r="Y56" s="114">
        <f t="shared" si="66"/>
        <v>50</v>
      </c>
      <c r="Z56" s="114">
        <f t="shared" si="66"/>
        <v>57</v>
      </c>
      <c r="AA56" s="114">
        <f t="shared" si="66"/>
        <v>57</v>
      </c>
      <c r="AB56" s="114">
        <f t="shared" si="66"/>
        <v>57</v>
      </c>
      <c r="AC56" s="114">
        <f t="shared" si="66"/>
        <v>53</v>
      </c>
      <c r="AD56" s="114">
        <f t="shared" si="66"/>
        <v>53</v>
      </c>
      <c r="AE56" s="114">
        <f t="shared" si="66"/>
        <v>53</v>
      </c>
      <c r="AF56" s="114">
        <f t="shared" si="66"/>
        <v>53</v>
      </c>
      <c r="AG56" s="114">
        <f t="shared" si="66"/>
        <v>75</v>
      </c>
      <c r="AH56" s="114">
        <f t="shared" si="66"/>
        <v>77</v>
      </c>
      <c r="AI56" s="114">
        <f t="shared" si="66"/>
        <v>75</v>
      </c>
      <c r="AJ56" s="114">
        <f t="shared" si="66"/>
        <v>75</v>
      </c>
      <c r="AK56" s="114">
        <f t="shared" si="6"/>
        <v>100</v>
      </c>
      <c r="AL56" s="104">
        <f t="shared" si="7"/>
        <v>103.21931589537223</v>
      </c>
      <c r="AM56" s="103">
        <f t="shared" si="8"/>
        <v>102.8169014084507</v>
      </c>
      <c r="AN56" s="114"/>
    </row>
    <row r="57" spans="1:62" s="17" customFormat="1" ht="36.75" customHeight="1">
      <c r="A57" s="11"/>
      <c r="B57" s="12" t="s">
        <v>482</v>
      </c>
      <c r="C57" s="11" t="s">
        <v>21</v>
      </c>
      <c r="D57" s="23">
        <v>100</v>
      </c>
      <c r="E57" s="14">
        <v>100</v>
      </c>
      <c r="F57" s="14">
        <v>100</v>
      </c>
      <c r="G57" s="14">
        <v>100</v>
      </c>
      <c r="H57" s="14">
        <v>100</v>
      </c>
      <c r="I57" s="13">
        <v>100</v>
      </c>
      <c r="J57" s="13">
        <v>100</v>
      </c>
      <c r="K57" s="13">
        <v>100</v>
      </c>
      <c r="L57" s="13">
        <v>100</v>
      </c>
      <c r="M57" s="13">
        <v>100</v>
      </c>
      <c r="N57" s="13">
        <v>100</v>
      </c>
      <c r="O57" s="13">
        <v>100</v>
      </c>
      <c r="P57" s="13">
        <v>100</v>
      </c>
      <c r="Q57" s="13">
        <v>100</v>
      </c>
      <c r="R57" s="13">
        <v>100</v>
      </c>
      <c r="S57" s="13">
        <v>100</v>
      </c>
      <c r="T57" s="13">
        <v>100</v>
      </c>
      <c r="U57" s="13">
        <v>100</v>
      </c>
      <c r="V57" s="13">
        <v>100</v>
      </c>
      <c r="W57" s="13">
        <v>100</v>
      </c>
      <c r="X57" s="13">
        <v>100</v>
      </c>
      <c r="Y57" s="13">
        <v>100</v>
      </c>
      <c r="Z57" s="13">
        <v>100</v>
      </c>
      <c r="AA57" s="13">
        <v>100</v>
      </c>
      <c r="AB57" s="13">
        <v>100</v>
      </c>
      <c r="AC57" s="13">
        <v>100</v>
      </c>
      <c r="AD57" s="13">
        <v>100</v>
      </c>
      <c r="AE57" s="13">
        <v>100</v>
      </c>
      <c r="AF57" s="13">
        <v>100</v>
      </c>
      <c r="AG57" s="13">
        <v>100</v>
      </c>
      <c r="AH57" s="13">
        <v>100</v>
      </c>
      <c r="AI57" s="13">
        <v>100</v>
      </c>
      <c r="AJ57" s="13">
        <v>100</v>
      </c>
      <c r="AK57" s="369">
        <f t="shared" si="6"/>
        <v>100</v>
      </c>
      <c r="AL57" s="384">
        <f t="shared" si="7"/>
        <v>100</v>
      </c>
      <c r="AM57" s="384">
        <f t="shared" si="8"/>
        <v>100</v>
      </c>
      <c r="AN57" s="14"/>
      <c r="AO57" s="16"/>
      <c r="AP57" s="16"/>
      <c r="AQ57" s="16"/>
      <c r="AR57" s="16"/>
      <c r="AS57" s="16"/>
      <c r="AT57" s="16"/>
      <c r="AU57" s="16"/>
      <c r="AV57" s="16"/>
      <c r="AW57" s="16"/>
      <c r="AX57" s="16"/>
      <c r="AY57" s="16"/>
      <c r="AZ57" s="16"/>
      <c r="BA57" s="16"/>
      <c r="BB57" s="16"/>
      <c r="BC57" s="16"/>
      <c r="BD57" s="16"/>
      <c r="BE57" s="16"/>
      <c r="BF57" s="16"/>
      <c r="BG57" s="16"/>
      <c r="BH57" s="16"/>
      <c r="BI57" s="16"/>
      <c r="BJ57" s="16"/>
    </row>
    <row r="58" spans="1:62" s="17" customFormat="1" ht="36.75" customHeight="1">
      <c r="A58" s="11" t="s">
        <v>483</v>
      </c>
      <c r="B58" s="12" t="s">
        <v>484</v>
      </c>
      <c r="C58" s="11" t="s">
        <v>231</v>
      </c>
      <c r="D58" s="23">
        <v>172</v>
      </c>
      <c r="E58" s="13">
        <v>172</v>
      </c>
      <c r="F58" s="8">
        <f t="shared" ref="F58" si="67">J58+N58+R58+V58+Z58+AD58+AH58</f>
        <v>172</v>
      </c>
      <c r="G58" s="8">
        <f t="shared" ref="G58" si="68">K58+O58+S58+W58+AA58+AE58+AI58</f>
        <v>170</v>
      </c>
      <c r="H58" s="13">
        <f t="shared" ref="H58" si="69">L58+P58+T58+X58+AB58+AF58+AJ58</f>
        <v>170</v>
      </c>
      <c r="I58" s="392">
        <v>34</v>
      </c>
      <c r="J58" s="393">
        <v>34</v>
      </c>
      <c r="K58" s="393">
        <v>34</v>
      </c>
      <c r="L58" s="393">
        <v>34</v>
      </c>
      <c r="M58" s="392">
        <v>42</v>
      </c>
      <c r="N58" s="393">
        <v>42</v>
      </c>
      <c r="O58" s="393">
        <v>42</v>
      </c>
      <c r="P58" s="393">
        <v>42</v>
      </c>
      <c r="Q58" s="392">
        <v>27</v>
      </c>
      <c r="R58" s="393">
        <v>27</v>
      </c>
      <c r="S58" s="393">
        <v>27</v>
      </c>
      <c r="T58" s="393">
        <v>27</v>
      </c>
      <c r="U58" s="392">
        <v>7</v>
      </c>
      <c r="V58" s="393">
        <v>7</v>
      </c>
      <c r="W58" s="393">
        <v>7</v>
      </c>
      <c r="X58" s="393">
        <v>7</v>
      </c>
      <c r="Y58" s="392">
        <v>20</v>
      </c>
      <c r="Z58" s="393">
        <v>20</v>
      </c>
      <c r="AA58" s="393">
        <v>20</v>
      </c>
      <c r="AB58" s="393">
        <v>20</v>
      </c>
      <c r="AC58" s="392">
        <v>18</v>
      </c>
      <c r="AD58" s="393">
        <v>18</v>
      </c>
      <c r="AE58" s="393">
        <v>18</v>
      </c>
      <c r="AF58" s="393">
        <v>18</v>
      </c>
      <c r="AG58" s="392">
        <v>22</v>
      </c>
      <c r="AH58" s="393">
        <v>24</v>
      </c>
      <c r="AI58" s="393">
        <v>22</v>
      </c>
      <c r="AJ58" s="393">
        <v>22</v>
      </c>
      <c r="AK58" s="13">
        <f t="shared" si="6"/>
        <v>100</v>
      </c>
      <c r="AL58" s="8">
        <f t="shared" si="7"/>
        <v>100</v>
      </c>
      <c r="AM58" s="8">
        <f t="shared" si="8"/>
        <v>98.83720930232559</v>
      </c>
      <c r="AN58" s="13"/>
      <c r="AO58" s="16"/>
      <c r="AP58" s="16"/>
      <c r="AQ58" s="16"/>
      <c r="AR58" s="16"/>
      <c r="AS58" s="16"/>
      <c r="AT58" s="16"/>
      <c r="AU58" s="16"/>
      <c r="AV58" s="16"/>
      <c r="AW58" s="16"/>
      <c r="AX58" s="16"/>
      <c r="AY58" s="16"/>
      <c r="AZ58" s="16"/>
      <c r="BA58" s="16"/>
      <c r="BB58" s="16"/>
      <c r="BC58" s="16"/>
      <c r="BD58" s="16"/>
      <c r="BE58" s="16"/>
      <c r="BF58" s="16"/>
      <c r="BG58" s="16"/>
      <c r="BH58" s="16"/>
      <c r="BI58" s="16"/>
      <c r="BJ58" s="16"/>
    </row>
    <row r="59" spans="1:62" s="17" customFormat="1" ht="36.75" customHeight="1">
      <c r="A59" s="11"/>
      <c r="B59" s="12" t="s">
        <v>482</v>
      </c>
      <c r="C59" s="11" t="s">
        <v>21</v>
      </c>
      <c r="D59" s="23">
        <v>100</v>
      </c>
      <c r="E59" s="14">
        <v>100</v>
      </c>
      <c r="F59" s="14">
        <v>100</v>
      </c>
      <c r="G59" s="14">
        <v>100</v>
      </c>
      <c r="H59" s="14">
        <v>100</v>
      </c>
      <c r="I59" s="13">
        <v>100</v>
      </c>
      <c r="J59" s="13">
        <v>100</v>
      </c>
      <c r="K59" s="13">
        <v>100</v>
      </c>
      <c r="L59" s="13">
        <v>100</v>
      </c>
      <c r="M59" s="13">
        <v>100</v>
      </c>
      <c r="N59" s="13">
        <v>100</v>
      </c>
      <c r="O59" s="13">
        <v>100</v>
      </c>
      <c r="P59" s="13">
        <v>100</v>
      </c>
      <c r="Q59" s="13">
        <v>100</v>
      </c>
      <c r="R59" s="13">
        <v>100</v>
      </c>
      <c r="S59" s="13">
        <v>100</v>
      </c>
      <c r="T59" s="13">
        <v>100</v>
      </c>
      <c r="U59" s="13">
        <v>100</v>
      </c>
      <c r="V59" s="13">
        <v>100</v>
      </c>
      <c r="W59" s="13">
        <v>100</v>
      </c>
      <c r="X59" s="13">
        <v>100</v>
      </c>
      <c r="Y59" s="13">
        <v>100</v>
      </c>
      <c r="Z59" s="13">
        <v>100</v>
      </c>
      <c r="AA59" s="13">
        <v>100</v>
      </c>
      <c r="AB59" s="13">
        <v>100</v>
      </c>
      <c r="AC59" s="13">
        <v>100</v>
      </c>
      <c r="AD59" s="13">
        <v>100</v>
      </c>
      <c r="AE59" s="13">
        <v>100</v>
      </c>
      <c r="AF59" s="13">
        <v>100</v>
      </c>
      <c r="AG59" s="13">
        <v>100</v>
      </c>
      <c r="AH59" s="13">
        <v>100</v>
      </c>
      <c r="AI59" s="13">
        <v>100</v>
      </c>
      <c r="AJ59" s="13">
        <v>100</v>
      </c>
      <c r="AK59" s="13">
        <f t="shared" si="6"/>
        <v>100</v>
      </c>
      <c r="AL59" s="8">
        <f t="shared" si="7"/>
        <v>100</v>
      </c>
      <c r="AM59" s="8">
        <f t="shared" si="8"/>
        <v>100</v>
      </c>
      <c r="AN59" s="14"/>
      <c r="AO59" s="16"/>
      <c r="AP59" s="16"/>
      <c r="AQ59" s="16"/>
      <c r="AR59" s="16"/>
      <c r="AS59" s="16"/>
      <c r="AT59" s="16"/>
      <c r="AU59" s="16"/>
      <c r="AV59" s="16"/>
      <c r="AW59" s="16"/>
      <c r="AX59" s="16"/>
      <c r="AY59" s="16"/>
      <c r="AZ59" s="16"/>
      <c r="BA59" s="16"/>
      <c r="BB59" s="16"/>
      <c r="BC59" s="16"/>
      <c r="BD59" s="16"/>
      <c r="BE59" s="16"/>
      <c r="BF59" s="16"/>
      <c r="BG59" s="16"/>
      <c r="BH59" s="16"/>
      <c r="BI59" s="16"/>
      <c r="BJ59" s="16"/>
    </row>
    <row r="60" spans="1:62" s="17" customFormat="1" ht="36.75" customHeight="1">
      <c r="A60" s="11" t="s">
        <v>485</v>
      </c>
      <c r="B60" s="12" t="s">
        <v>486</v>
      </c>
      <c r="C60" s="11" t="s">
        <v>231</v>
      </c>
      <c r="D60" s="23">
        <v>198</v>
      </c>
      <c r="E60" s="13">
        <v>182</v>
      </c>
      <c r="F60" s="8">
        <f t="shared" ref="F60" si="70">J60+N60+R60+V60+Z60+AD60+AH60</f>
        <v>198</v>
      </c>
      <c r="G60" s="8">
        <f t="shared" ref="G60" si="71">K60+O60+S60+W60+AA60+AE60+AI60</f>
        <v>198</v>
      </c>
      <c r="H60" s="13">
        <f t="shared" ref="H60" si="72">L60+P60+T60+X60+AB60+AF60+AJ60</f>
        <v>198</v>
      </c>
      <c r="I60" s="392">
        <v>62</v>
      </c>
      <c r="J60" s="393">
        <v>62</v>
      </c>
      <c r="K60" s="393">
        <v>62</v>
      </c>
      <c r="L60" s="393">
        <v>62</v>
      </c>
      <c r="M60" s="392">
        <v>39</v>
      </c>
      <c r="N60" s="393">
        <v>39</v>
      </c>
      <c r="O60" s="393">
        <v>39</v>
      </c>
      <c r="P60" s="393">
        <v>39</v>
      </c>
      <c r="Q60" s="392">
        <v>20</v>
      </c>
      <c r="R60" s="393">
        <v>20</v>
      </c>
      <c r="S60" s="393">
        <v>20</v>
      </c>
      <c r="T60" s="393">
        <v>20</v>
      </c>
      <c r="U60" s="392">
        <v>12</v>
      </c>
      <c r="V60" s="393">
        <v>12</v>
      </c>
      <c r="W60" s="393">
        <v>12</v>
      </c>
      <c r="X60" s="393">
        <v>12</v>
      </c>
      <c r="Y60" s="392">
        <v>18</v>
      </c>
      <c r="Z60" s="393">
        <v>18</v>
      </c>
      <c r="AA60" s="393">
        <v>18</v>
      </c>
      <c r="AB60" s="393">
        <v>18</v>
      </c>
      <c r="AC60" s="392">
        <v>20</v>
      </c>
      <c r="AD60" s="393">
        <v>20</v>
      </c>
      <c r="AE60" s="393">
        <v>20</v>
      </c>
      <c r="AF60" s="393">
        <v>20</v>
      </c>
      <c r="AG60" s="392">
        <v>27</v>
      </c>
      <c r="AH60" s="393">
        <v>27</v>
      </c>
      <c r="AI60" s="393">
        <v>27</v>
      </c>
      <c r="AJ60" s="393">
        <v>27</v>
      </c>
      <c r="AK60" s="13">
        <f t="shared" si="6"/>
        <v>100</v>
      </c>
      <c r="AL60" s="8">
        <f t="shared" si="7"/>
        <v>108.79120879120879</v>
      </c>
      <c r="AM60" s="8">
        <f t="shared" si="8"/>
        <v>108.79120879120879</v>
      </c>
      <c r="AN60" s="13"/>
      <c r="AO60" s="16"/>
      <c r="AP60" s="16"/>
      <c r="AQ60" s="16"/>
      <c r="AR60" s="16"/>
      <c r="AS60" s="16"/>
      <c r="AT60" s="16"/>
      <c r="AU60" s="16"/>
      <c r="AV60" s="16"/>
      <c r="AW60" s="16"/>
      <c r="AX60" s="16"/>
      <c r="AY60" s="16"/>
      <c r="AZ60" s="16"/>
      <c r="BA60" s="16"/>
      <c r="BB60" s="16"/>
      <c r="BC60" s="16"/>
      <c r="BD60" s="16"/>
      <c r="BE60" s="16"/>
      <c r="BF60" s="16"/>
      <c r="BG60" s="16"/>
      <c r="BH60" s="16"/>
      <c r="BI60" s="16"/>
      <c r="BJ60" s="16"/>
    </row>
    <row r="61" spans="1:62" s="17" customFormat="1" ht="36.75" customHeight="1">
      <c r="A61" s="11"/>
      <c r="B61" s="12" t="s">
        <v>482</v>
      </c>
      <c r="C61" s="11" t="s">
        <v>21</v>
      </c>
      <c r="D61" s="23">
        <v>100</v>
      </c>
      <c r="E61" s="14">
        <v>100</v>
      </c>
      <c r="F61" s="14">
        <v>100</v>
      </c>
      <c r="G61" s="14">
        <v>100</v>
      </c>
      <c r="H61" s="14">
        <v>100</v>
      </c>
      <c r="I61" s="13">
        <v>100</v>
      </c>
      <c r="J61" s="13">
        <v>100</v>
      </c>
      <c r="K61" s="13">
        <v>100</v>
      </c>
      <c r="L61" s="13">
        <v>100</v>
      </c>
      <c r="M61" s="13">
        <v>100</v>
      </c>
      <c r="N61" s="13">
        <v>100</v>
      </c>
      <c r="O61" s="13">
        <v>100</v>
      </c>
      <c r="P61" s="13">
        <v>100</v>
      </c>
      <c r="Q61" s="13">
        <v>100</v>
      </c>
      <c r="R61" s="13">
        <v>100</v>
      </c>
      <c r="S61" s="13">
        <v>100</v>
      </c>
      <c r="T61" s="13">
        <v>100</v>
      </c>
      <c r="U61" s="13">
        <v>100</v>
      </c>
      <c r="V61" s="13">
        <v>100</v>
      </c>
      <c r="W61" s="13">
        <v>100</v>
      </c>
      <c r="X61" s="13">
        <v>100</v>
      </c>
      <c r="Y61" s="13">
        <v>100</v>
      </c>
      <c r="Z61" s="13">
        <v>100</v>
      </c>
      <c r="AA61" s="13">
        <v>100</v>
      </c>
      <c r="AB61" s="13">
        <v>100</v>
      </c>
      <c r="AC61" s="13">
        <v>100</v>
      </c>
      <c r="AD61" s="13">
        <v>100</v>
      </c>
      <c r="AE61" s="13">
        <v>100</v>
      </c>
      <c r="AF61" s="13">
        <v>100</v>
      </c>
      <c r="AG61" s="13">
        <v>100</v>
      </c>
      <c r="AH61" s="13">
        <v>100</v>
      </c>
      <c r="AI61" s="13">
        <v>100</v>
      </c>
      <c r="AJ61" s="13">
        <v>100</v>
      </c>
      <c r="AK61" s="13">
        <f t="shared" si="6"/>
        <v>100</v>
      </c>
      <c r="AL61" s="8">
        <f t="shared" si="7"/>
        <v>100</v>
      </c>
      <c r="AM61" s="8">
        <f t="shared" si="8"/>
        <v>100</v>
      </c>
      <c r="AN61" s="14"/>
      <c r="AO61" s="16"/>
      <c r="AP61" s="16"/>
      <c r="AQ61" s="16"/>
      <c r="AR61" s="16"/>
      <c r="AS61" s="16"/>
      <c r="AT61" s="16"/>
      <c r="AU61" s="16"/>
      <c r="AV61" s="16"/>
      <c r="AW61" s="16"/>
      <c r="AX61" s="16"/>
      <c r="AY61" s="16"/>
      <c r="AZ61" s="16"/>
      <c r="BA61" s="16"/>
      <c r="BB61" s="16"/>
      <c r="BC61" s="16"/>
      <c r="BD61" s="16"/>
      <c r="BE61" s="16"/>
      <c r="BF61" s="16"/>
      <c r="BG61" s="16"/>
      <c r="BH61" s="16"/>
      <c r="BI61" s="16"/>
      <c r="BJ61" s="16"/>
    </row>
    <row r="62" spans="1:62" s="17" customFormat="1" ht="36.75" customHeight="1">
      <c r="A62" s="11" t="s">
        <v>487</v>
      </c>
      <c r="B62" s="12" t="s">
        <v>488</v>
      </c>
      <c r="C62" s="11" t="s">
        <v>231</v>
      </c>
      <c r="D62" s="23">
        <v>143</v>
      </c>
      <c r="E62" s="13">
        <v>143</v>
      </c>
      <c r="F62" s="8">
        <f t="shared" ref="F62" si="73">J62+N62+R62+V62+Z62+AD62+AH62</f>
        <v>143</v>
      </c>
      <c r="G62" s="8">
        <f t="shared" ref="G62" si="74">K62+O62+S62+W62+AA62+AE62+AI62</f>
        <v>143</v>
      </c>
      <c r="H62" s="13">
        <f t="shared" ref="H62" si="75">L62+P62+T62+X62+AB62+AF62+AJ62</f>
        <v>143</v>
      </c>
      <c r="I62" s="392">
        <v>25</v>
      </c>
      <c r="J62" s="393">
        <v>25</v>
      </c>
      <c r="K62" s="393">
        <v>25</v>
      </c>
      <c r="L62" s="393">
        <v>25</v>
      </c>
      <c r="M62" s="392">
        <v>23</v>
      </c>
      <c r="N62" s="393">
        <v>23</v>
      </c>
      <c r="O62" s="393">
        <v>23</v>
      </c>
      <c r="P62" s="393">
        <v>23</v>
      </c>
      <c r="Q62" s="392">
        <v>20</v>
      </c>
      <c r="R62" s="393">
        <v>20</v>
      </c>
      <c r="S62" s="393">
        <v>20</v>
      </c>
      <c r="T62" s="393">
        <v>20</v>
      </c>
      <c r="U62" s="392">
        <v>15</v>
      </c>
      <c r="V62" s="393">
        <v>15</v>
      </c>
      <c r="W62" s="393">
        <v>15</v>
      </c>
      <c r="X62" s="393">
        <v>15</v>
      </c>
      <c r="Y62" s="392">
        <v>12</v>
      </c>
      <c r="Z62" s="393">
        <v>19</v>
      </c>
      <c r="AA62" s="393">
        <v>19</v>
      </c>
      <c r="AB62" s="393">
        <v>19</v>
      </c>
      <c r="AC62" s="392">
        <v>15</v>
      </c>
      <c r="AD62" s="393">
        <v>15</v>
      </c>
      <c r="AE62" s="393">
        <v>15</v>
      </c>
      <c r="AF62" s="393">
        <v>15</v>
      </c>
      <c r="AG62" s="392">
        <v>26</v>
      </c>
      <c r="AH62" s="393">
        <v>26</v>
      </c>
      <c r="AI62" s="393">
        <v>26</v>
      </c>
      <c r="AJ62" s="393">
        <v>26</v>
      </c>
      <c r="AK62" s="13">
        <f t="shared" si="6"/>
        <v>100</v>
      </c>
      <c r="AL62" s="8">
        <f t="shared" si="7"/>
        <v>100</v>
      </c>
      <c r="AM62" s="8">
        <f t="shared" si="8"/>
        <v>100</v>
      </c>
      <c r="AN62" s="13"/>
      <c r="AO62" s="16"/>
      <c r="AP62" s="16"/>
      <c r="AQ62" s="16"/>
      <c r="AR62" s="16"/>
      <c r="AS62" s="16"/>
      <c r="AT62" s="16"/>
      <c r="AU62" s="16"/>
      <c r="AV62" s="16"/>
      <c r="AW62" s="16"/>
      <c r="AX62" s="16"/>
      <c r="AY62" s="16"/>
      <c r="AZ62" s="16"/>
      <c r="BA62" s="16"/>
      <c r="BB62" s="16"/>
      <c r="BC62" s="16"/>
      <c r="BD62" s="16"/>
      <c r="BE62" s="16"/>
      <c r="BF62" s="16"/>
      <c r="BG62" s="16"/>
      <c r="BH62" s="16"/>
      <c r="BI62" s="16"/>
      <c r="BJ62" s="16"/>
    </row>
    <row r="63" spans="1:62" s="17" customFormat="1" ht="36.75" customHeight="1">
      <c r="A63" s="11"/>
      <c r="B63" s="12" t="s">
        <v>482</v>
      </c>
      <c r="C63" s="11" t="s">
        <v>21</v>
      </c>
      <c r="D63" s="23">
        <v>100</v>
      </c>
      <c r="E63" s="14">
        <v>100</v>
      </c>
      <c r="F63" s="14">
        <v>100</v>
      </c>
      <c r="G63" s="14">
        <v>100</v>
      </c>
      <c r="H63" s="14">
        <v>100</v>
      </c>
      <c r="I63" s="13">
        <v>100</v>
      </c>
      <c r="J63" s="13">
        <v>100</v>
      </c>
      <c r="K63" s="13">
        <v>100</v>
      </c>
      <c r="L63" s="13">
        <v>100</v>
      </c>
      <c r="M63" s="13">
        <v>100</v>
      </c>
      <c r="N63" s="13">
        <v>100</v>
      </c>
      <c r="O63" s="13">
        <v>100</v>
      </c>
      <c r="P63" s="13">
        <v>100</v>
      </c>
      <c r="Q63" s="13">
        <v>100</v>
      </c>
      <c r="R63" s="13">
        <v>100</v>
      </c>
      <c r="S63" s="13">
        <v>100</v>
      </c>
      <c r="T63" s="13">
        <v>100</v>
      </c>
      <c r="U63" s="13">
        <v>100</v>
      </c>
      <c r="V63" s="13">
        <v>100</v>
      </c>
      <c r="W63" s="13">
        <v>100</v>
      </c>
      <c r="X63" s="13">
        <v>100</v>
      </c>
      <c r="Y63" s="13">
        <v>100</v>
      </c>
      <c r="Z63" s="13">
        <v>100</v>
      </c>
      <c r="AA63" s="13">
        <v>100</v>
      </c>
      <c r="AB63" s="13">
        <v>100</v>
      </c>
      <c r="AC63" s="13">
        <v>100</v>
      </c>
      <c r="AD63" s="13">
        <v>100</v>
      </c>
      <c r="AE63" s="13">
        <v>100</v>
      </c>
      <c r="AF63" s="13">
        <v>100</v>
      </c>
      <c r="AG63" s="13">
        <v>100</v>
      </c>
      <c r="AH63" s="13">
        <v>100</v>
      </c>
      <c r="AI63" s="13">
        <v>100</v>
      </c>
      <c r="AJ63" s="13">
        <v>100</v>
      </c>
      <c r="AK63" s="13">
        <f t="shared" si="6"/>
        <v>100</v>
      </c>
      <c r="AL63" s="8">
        <f t="shared" si="7"/>
        <v>100</v>
      </c>
      <c r="AM63" s="8">
        <f t="shared" si="8"/>
        <v>100</v>
      </c>
      <c r="AN63" s="14"/>
      <c r="AO63" s="16"/>
      <c r="AP63" s="16"/>
      <c r="AQ63" s="16"/>
      <c r="AR63" s="16"/>
      <c r="AS63" s="16"/>
      <c r="AT63" s="16"/>
      <c r="AU63" s="16"/>
      <c r="AV63" s="16"/>
      <c r="AW63" s="16"/>
      <c r="AX63" s="16"/>
      <c r="AY63" s="16"/>
      <c r="AZ63" s="16"/>
      <c r="BA63" s="16"/>
      <c r="BB63" s="16"/>
      <c r="BC63" s="16"/>
      <c r="BD63" s="16"/>
      <c r="BE63" s="16"/>
      <c r="BF63" s="16"/>
      <c r="BG63" s="16"/>
      <c r="BH63" s="16"/>
      <c r="BI63" s="16"/>
      <c r="BJ63" s="16"/>
    </row>
    <row r="64" spans="1:62" s="105" customFormat="1" ht="36.75" customHeight="1">
      <c r="A64" s="101">
        <v>9</v>
      </c>
      <c r="B64" s="112" t="s">
        <v>489</v>
      </c>
      <c r="C64" s="101"/>
      <c r="D64" s="101"/>
      <c r="E64" s="103"/>
      <c r="F64" s="103"/>
      <c r="G64" s="103"/>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32"/>
      <c r="AK64" s="114"/>
      <c r="AL64" s="104"/>
      <c r="AM64" s="103"/>
      <c r="AN64" s="103"/>
    </row>
    <row r="65" spans="1:40" ht="45" customHeight="1">
      <c r="A65" s="6"/>
      <c r="B65" s="10" t="s">
        <v>490</v>
      </c>
      <c r="C65" s="6" t="s">
        <v>21</v>
      </c>
      <c r="D65" s="9">
        <v>52.304801031103146</v>
      </c>
      <c r="E65" s="9">
        <v>60</v>
      </c>
      <c r="F65" s="9">
        <v>56.65</v>
      </c>
      <c r="G65" s="9">
        <v>60</v>
      </c>
      <c r="H65" s="9">
        <v>60</v>
      </c>
      <c r="I65" s="9">
        <v>70.588235294117652</v>
      </c>
      <c r="J65" s="9">
        <v>70.3</v>
      </c>
      <c r="K65" s="9">
        <v>70.3</v>
      </c>
      <c r="L65" s="9">
        <v>70.3</v>
      </c>
      <c r="M65" s="9">
        <v>85.081585081585075</v>
      </c>
      <c r="N65" s="9">
        <v>99.5</v>
      </c>
      <c r="O65" s="9">
        <v>99.5</v>
      </c>
      <c r="P65" s="9">
        <v>99.5</v>
      </c>
      <c r="Q65" s="9">
        <v>47.712418300653596</v>
      </c>
      <c r="R65" s="9">
        <v>35.200000000000003</v>
      </c>
      <c r="S65" s="9">
        <v>35.200000000000003</v>
      </c>
      <c r="T65" s="9">
        <v>35.200000000000003</v>
      </c>
      <c r="U65" s="9">
        <v>51.282051282051277</v>
      </c>
      <c r="V65" s="9">
        <v>44.3</v>
      </c>
      <c r="W65" s="9">
        <v>44.3</v>
      </c>
      <c r="X65" s="9">
        <v>44.3</v>
      </c>
      <c r="Y65" s="9">
        <v>50.931677018633536</v>
      </c>
      <c r="Z65" s="9">
        <v>38.200000000000003</v>
      </c>
      <c r="AA65" s="9">
        <v>38.200000000000003</v>
      </c>
      <c r="AB65" s="9">
        <v>38.200000000000003</v>
      </c>
      <c r="AC65" s="9">
        <v>39.285714285714285</v>
      </c>
      <c r="AD65" s="9">
        <v>37.299999999999997</v>
      </c>
      <c r="AE65" s="9">
        <v>37.299999999999997</v>
      </c>
      <c r="AF65" s="9">
        <v>37.299999999999997</v>
      </c>
      <c r="AG65" s="9">
        <v>28.806584362139919</v>
      </c>
      <c r="AH65" s="9">
        <v>31.89</v>
      </c>
      <c r="AI65" s="9">
        <v>31.9</v>
      </c>
      <c r="AJ65" s="4">
        <v>31.9</v>
      </c>
      <c r="AK65" s="369">
        <f t="shared" si="6"/>
        <v>108.30745721853138</v>
      </c>
      <c r="AL65" s="395">
        <f t="shared" si="7"/>
        <v>94.416666666666671</v>
      </c>
      <c r="AM65" s="384">
        <f t="shared" si="8"/>
        <v>100</v>
      </c>
      <c r="AN65" s="26"/>
    </row>
    <row r="66" spans="1:40" ht="45" customHeight="1">
      <c r="A66" s="6"/>
      <c r="B66" s="7" t="s">
        <v>491</v>
      </c>
      <c r="C66" s="6" t="s">
        <v>21</v>
      </c>
      <c r="D66" s="28">
        <v>100</v>
      </c>
      <c r="E66" s="27">
        <v>100</v>
      </c>
      <c r="F66" s="27">
        <v>100</v>
      </c>
      <c r="G66" s="27">
        <v>100</v>
      </c>
      <c r="H66" s="27">
        <v>100</v>
      </c>
      <c r="I66" s="8">
        <v>100</v>
      </c>
      <c r="J66" s="8">
        <v>100</v>
      </c>
      <c r="K66" s="8">
        <v>100</v>
      </c>
      <c r="L66" s="8">
        <v>100</v>
      </c>
      <c r="M66" s="8">
        <v>100</v>
      </c>
      <c r="N66" s="8">
        <v>100</v>
      </c>
      <c r="O66" s="8">
        <v>100</v>
      </c>
      <c r="P66" s="8">
        <v>100</v>
      </c>
      <c r="Q66" s="8">
        <v>100</v>
      </c>
      <c r="R66" s="8">
        <v>100</v>
      </c>
      <c r="S66" s="8">
        <v>100</v>
      </c>
      <c r="T66" s="8">
        <v>100</v>
      </c>
      <c r="U66" s="8">
        <v>100</v>
      </c>
      <c r="V66" s="8">
        <v>100</v>
      </c>
      <c r="W66" s="8">
        <v>100</v>
      </c>
      <c r="X66" s="8">
        <v>100</v>
      </c>
      <c r="Y66" s="8">
        <v>100</v>
      </c>
      <c r="Z66" s="8">
        <v>100</v>
      </c>
      <c r="AA66" s="8">
        <v>100</v>
      </c>
      <c r="AB66" s="8">
        <v>100</v>
      </c>
      <c r="AC66" s="8">
        <v>100</v>
      </c>
      <c r="AD66" s="8">
        <v>100</v>
      </c>
      <c r="AE66" s="8">
        <v>100</v>
      </c>
      <c r="AF66" s="8">
        <v>100</v>
      </c>
      <c r="AG66" s="8">
        <v>100</v>
      </c>
      <c r="AH66" s="8">
        <v>100</v>
      </c>
      <c r="AI66" s="8">
        <v>100</v>
      </c>
      <c r="AJ66" s="8">
        <v>100</v>
      </c>
      <c r="AK66" s="369">
        <f t="shared" si="6"/>
        <v>100</v>
      </c>
      <c r="AL66" s="384">
        <f t="shared" si="7"/>
        <v>100</v>
      </c>
      <c r="AM66" s="384">
        <f t="shared" si="8"/>
        <v>100</v>
      </c>
      <c r="AN66" s="27"/>
    </row>
    <row r="67" spans="1:40" ht="45" customHeight="1">
      <c r="A67" s="6"/>
      <c r="B67" s="10" t="s">
        <v>492</v>
      </c>
      <c r="C67" s="6" t="s">
        <v>21</v>
      </c>
      <c r="D67" s="28">
        <v>100</v>
      </c>
      <c r="E67" s="27">
        <v>100</v>
      </c>
      <c r="F67" s="27">
        <v>100</v>
      </c>
      <c r="G67" s="27">
        <v>100</v>
      </c>
      <c r="H67" s="27">
        <v>100</v>
      </c>
      <c r="I67" s="8">
        <v>100</v>
      </c>
      <c r="J67" s="8">
        <v>100</v>
      </c>
      <c r="K67" s="8">
        <v>100</v>
      </c>
      <c r="L67" s="8">
        <v>100</v>
      </c>
      <c r="M67" s="8">
        <v>100</v>
      </c>
      <c r="N67" s="8">
        <v>100</v>
      </c>
      <c r="O67" s="8">
        <v>100</v>
      </c>
      <c r="P67" s="8">
        <v>100</v>
      </c>
      <c r="Q67" s="8">
        <v>100</v>
      </c>
      <c r="R67" s="8">
        <v>100</v>
      </c>
      <c r="S67" s="8">
        <v>100</v>
      </c>
      <c r="T67" s="8">
        <v>100</v>
      </c>
      <c r="U67" s="8">
        <v>100</v>
      </c>
      <c r="V67" s="8">
        <v>100</v>
      </c>
      <c r="W67" s="8">
        <v>100</v>
      </c>
      <c r="X67" s="8">
        <v>100</v>
      </c>
      <c r="Y67" s="8">
        <v>100</v>
      </c>
      <c r="Z67" s="8">
        <v>100</v>
      </c>
      <c r="AA67" s="8">
        <v>100</v>
      </c>
      <c r="AB67" s="8">
        <v>100</v>
      </c>
      <c r="AC67" s="8">
        <v>100</v>
      </c>
      <c r="AD67" s="8">
        <v>100</v>
      </c>
      <c r="AE67" s="8">
        <v>100</v>
      </c>
      <c r="AF67" s="8">
        <v>100</v>
      </c>
      <c r="AG67" s="8">
        <v>100</v>
      </c>
      <c r="AH67" s="8">
        <v>100</v>
      </c>
      <c r="AI67" s="8">
        <v>100</v>
      </c>
      <c r="AJ67" s="8">
        <v>100</v>
      </c>
      <c r="AK67" s="369">
        <f t="shared" si="6"/>
        <v>100</v>
      </c>
      <c r="AL67" s="384">
        <f t="shared" si="7"/>
        <v>100</v>
      </c>
      <c r="AM67" s="384">
        <f t="shared" si="8"/>
        <v>100</v>
      </c>
      <c r="AN67" s="27"/>
    </row>
    <row r="68" spans="1:40" ht="45" customHeight="1">
      <c r="A68" s="6"/>
      <c r="B68" s="10" t="s">
        <v>493</v>
      </c>
      <c r="C68" s="6" t="s">
        <v>21</v>
      </c>
      <c r="D68" s="28">
        <v>100</v>
      </c>
      <c r="E68" s="27">
        <v>100</v>
      </c>
      <c r="F68" s="27">
        <v>100</v>
      </c>
      <c r="G68" s="27">
        <v>100</v>
      </c>
      <c r="H68" s="27">
        <v>100</v>
      </c>
      <c r="I68" s="8">
        <v>100</v>
      </c>
      <c r="J68" s="8">
        <v>100</v>
      </c>
      <c r="K68" s="8">
        <v>100</v>
      </c>
      <c r="L68" s="8">
        <v>100</v>
      </c>
      <c r="M68" s="8">
        <v>100</v>
      </c>
      <c r="N68" s="8">
        <v>100</v>
      </c>
      <c r="O68" s="8">
        <v>100</v>
      </c>
      <c r="P68" s="8">
        <v>100</v>
      </c>
      <c r="Q68" s="8">
        <v>100</v>
      </c>
      <c r="R68" s="8">
        <v>100</v>
      </c>
      <c r="S68" s="8">
        <v>100</v>
      </c>
      <c r="T68" s="8">
        <v>100</v>
      </c>
      <c r="U68" s="8">
        <v>100</v>
      </c>
      <c r="V68" s="8">
        <v>100</v>
      </c>
      <c r="W68" s="8">
        <v>100</v>
      </c>
      <c r="X68" s="8">
        <v>100</v>
      </c>
      <c r="Y68" s="1">
        <v>100</v>
      </c>
      <c r="Z68" s="8">
        <v>100</v>
      </c>
      <c r="AA68" s="8">
        <v>100</v>
      </c>
      <c r="AB68" s="8">
        <v>100</v>
      </c>
      <c r="AC68" s="8">
        <v>100</v>
      </c>
      <c r="AD68" s="8">
        <v>100</v>
      </c>
      <c r="AE68" s="8">
        <v>100</v>
      </c>
      <c r="AF68" s="8">
        <v>100</v>
      </c>
      <c r="AG68" s="8">
        <v>100</v>
      </c>
      <c r="AH68" s="8">
        <v>100</v>
      </c>
      <c r="AI68" s="8">
        <v>100</v>
      </c>
      <c r="AJ68" s="8">
        <v>100</v>
      </c>
      <c r="AK68" s="369">
        <f t="shared" si="6"/>
        <v>100</v>
      </c>
      <c r="AL68" s="384">
        <f t="shared" si="7"/>
        <v>100</v>
      </c>
      <c r="AM68" s="384">
        <f t="shared" si="8"/>
        <v>100</v>
      </c>
      <c r="AN68" s="27"/>
    </row>
    <row r="69" spans="1:40" ht="45" customHeight="1">
      <c r="A69" s="6"/>
      <c r="B69" s="10" t="s">
        <v>494</v>
      </c>
      <c r="C69" s="6" t="s">
        <v>21</v>
      </c>
      <c r="D69" s="28">
        <v>100</v>
      </c>
      <c r="E69" s="27">
        <v>100</v>
      </c>
      <c r="F69" s="27">
        <v>100</v>
      </c>
      <c r="G69" s="27">
        <v>100</v>
      </c>
      <c r="H69" s="27">
        <v>100</v>
      </c>
      <c r="I69" s="8">
        <v>100</v>
      </c>
      <c r="J69" s="8">
        <v>100</v>
      </c>
      <c r="K69" s="8">
        <v>100</v>
      </c>
      <c r="L69" s="8">
        <v>100</v>
      </c>
      <c r="M69" s="8">
        <v>100</v>
      </c>
      <c r="N69" s="8">
        <v>100</v>
      </c>
      <c r="O69" s="8">
        <v>100</v>
      </c>
      <c r="P69" s="8">
        <v>100</v>
      </c>
      <c r="Q69" s="8">
        <v>100</v>
      </c>
      <c r="R69" s="8">
        <v>100</v>
      </c>
      <c r="S69" s="8">
        <v>100</v>
      </c>
      <c r="T69" s="8">
        <v>100</v>
      </c>
      <c r="U69" s="8">
        <v>100</v>
      </c>
      <c r="V69" s="8">
        <v>100</v>
      </c>
      <c r="W69" s="8">
        <v>100</v>
      </c>
      <c r="X69" s="8">
        <v>100</v>
      </c>
      <c r="Y69" s="1">
        <v>100</v>
      </c>
      <c r="Z69" s="8">
        <v>100</v>
      </c>
      <c r="AA69" s="8">
        <v>100</v>
      </c>
      <c r="AB69" s="8">
        <v>100</v>
      </c>
      <c r="AC69" s="8">
        <v>100</v>
      </c>
      <c r="AD69" s="8">
        <v>100</v>
      </c>
      <c r="AE69" s="8">
        <v>100</v>
      </c>
      <c r="AF69" s="8">
        <v>100</v>
      </c>
      <c r="AG69" s="8">
        <v>100</v>
      </c>
      <c r="AH69" s="8">
        <v>100</v>
      </c>
      <c r="AI69" s="8">
        <v>100</v>
      </c>
      <c r="AJ69" s="8">
        <v>100</v>
      </c>
      <c r="AK69" s="369">
        <f t="shared" si="6"/>
        <v>100</v>
      </c>
      <c r="AL69" s="384">
        <f t="shared" si="7"/>
        <v>100</v>
      </c>
      <c r="AM69" s="384">
        <f t="shared" si="8"/>
        <v>100</v>
      </c>
      <c r="AN69" s="27"/>
    </row>
    <row r="70" spans="1:40" ht="54.75" customHeight="1">
      <c r="A70" s="6"/>
      <c r="B70" s="7" t="s">
        <v>495</v>
      </c>
      <c r="C70" s="6" t="s">
        <v>21</v>
      </c>
      <c r="D70" s="28">
        <v>100</v>
      </c>
      <c r="E70" s="27">
        <v>100</v>
      </c>
      <c r="F70" s="27">
        <v>100</v>
      </c>
      <c r="G70" s="27">
        <v>100</v>
      </c>
      <c r="H70" s="27">
        <v>100</v>
      </c>
      <c r="I70" s="8">
        <v>100</v>
      </c>
      <c r="J70" s="8">
        <v>100</v>
      </c>
      <c r="K70" s="8">
        <v>100</v>
      </c>
      <c r="L70" s="8">
        <v>100</v>
      </c>
      <c r="M70" s="8">
        <v>100</v>
      </c>
      <c r="N70" s="8">
        <v>100</v>
      </c>
      <c r="O70" s="8">
        <v>100</v>
      </c>
      <c r="P70" s="8">
        <v>100</v>
      </c>
      <c r="Q70" s="8">
        <v>100</v>
      </c>
      <c r="R70" s="8">
        <v>100</v>
      </c>
      <c r="S70" s="8">
        <v>100</v>
      </c>
      <c r="T70" s="8">
        <v>100</v>
      </c>
      <c r="U70" s="8">
        <v>100</v>
      </c>
      <c r="V70" s="8">
        <v>100</v>
      </c>
      <c r="W70" s="8">
        <v>100</v>
      </c>
      <c r="X70" s="8">
        <v>100</v>
      </c>
      <c r="Y70" s="1">
        <v>100</v>
      </c>
      <c r="Z70" s="8">
        <v>100</v>
      </c>
      <c r="AA70" s="8">
        <v>100</v>
      </c>
      <c r="AB70" s="8">
        <v>100</v>
      </c>
      <c r="AC70" s="8">
        <v>100</v>
      </c>
      <c r="AD70" s="8">
        <v>100</v>
      </c>
      <c r="AE70" s="8">
        <v>100</v>
      </c>
      <c r="AF70" s="8">
        <v>100</v>
      </c>
      <c r="AG70" s="8">
        <v>100</v>
      </c>
      <c r="AH70" s="8">
        <v>100</v>
      </c>
      <c r="AI70" s="8">
        <v>100</v>
      </c>
      <c r="AJ70" s="8">
        <v>100</v>
      </c>
      <c r="AK70" s="369">
        <f t="shared" si="6"/>
        <v>100</v>
      </c>
      <c r="AL70" s="384">
        <f t="shared" si="7"/>
        <v>100</v>
      </c>
      <c r="AM70" s="384">
        <f t="shared" si="8"/>
        <v>100</v>
      </c>
      <c r="AN70" s="27"/>
    </row>
    <row r="71" spans="1:40" ht="54.75" customHeight="1">
      <c r="A71" s="6"/>
      <c r="B71" s="7" t="s">
        <v>496</v>
      </c>
      <c r="C71" s="6" t="s">
        <v>21</v>
      </c>
      <c r="D71" s="28">
        <v>100</v>
      </c>
      <c r="E71" s="27">
        <v>100</v>
      </c>
      <c r="F71" s="27">
        <v>100</v>
      </c>
      <c r="G71" s="27">
        <v>100</v>
      </c>
      <c r="H71" s="27">
        <v>100</v>
      </c>
      <c r="I71" s="8">
        <v>100</v>
      </c>
      <c r="J71" s="8">
        <v>100</v>
      </c>
      <c r="K71" s="8">
        <v>100</v>
      </c>
      <c r="L71" s="8">
        <v>100</v>
      </c>
      <c r="M71" s="8">
        <v>100</v>
      </c>
      <c r="N71" s="8">
        <v>100</v>
      </c>
      <c r="O71" s="8">
        <v>100</v>
      </c>
      <c r="P71" s="8">
        <v>100</v>
      </c>
      <c r="Q71" s="8">
        <v>100</v>
      </c>
      <c r="R71" s="8">
        <v>100</v>
      </c>
      <c r="S71" s="8">
        <v>100</v>
      </c>
      <c r="T71" s="8">
        <v>100</v>
      </c>
      <c r="U71" s="8">
        <v>100</v>
      </c>
      <c r="V71" s="8">
        <v>100</v>
      </c>
      <c r="W71" s="8">
        <v>100</v>
      </c>
      <c r="X71" s="8">
        <v>100</v>
      </c>
      <c r="Y71" s="1">
        <v>100</v>
      </c>
      <c r="Z71" s="8">
        <v>100</v>
      </c>
      <c r="AA71" s="8">
        <v>100</v>
      </c>
      <c r="AB71" s="8">
        <v>100</v>
      </c>
      <c r="AC71" s="8">
        <v>100</v>
      </c>
      <c r="AD71" s="8">
        <v>100</v>
      </c>
      <c r="AE71" s="8">
        <v>100</v>
      </c>
      <c r="AF71" s="8">
        <v>100</v>
      </c>
      <c r="AG71" s="8">
        <v>100</v>
      </c>
      <c r="AH71" s="8">
        <v>100</v>
      </c>
      <c r="AI71" s="8">
        <v>100</v>
      </c>
      <c r="AJ71" s="8">
        <v>100</v>
      </c>
      <c r="AK71" s="369">
        <f t="shared" si="6"/>
        <v>100</v>
      </c>
      <c r="AL71" s="384">
        <f t="shared" si="7"/>
        <v>100</v>
      </c>
      <c r="AM71" s="384">
        <f t="shared" si="8"/>
        <v>100</v>
      </c>
      <c r="AN71" s="27"/>
    </row>
    <row r="72" spans="1:40" ht="45" customHeight="1">
      <c r="A72" s="6"/>
      <c r="B72" s="7" t="s">
        <v>497</v>
      </c>
      <c r="C72" s="6" t="s">
        <v>21</v>
      </c>
      <c r="D72" s="28">
        <v>99.2</v>
      </c>
      <c r="E72" s="28">
        <v>99.2</v>
      </c>
      <c r="F72" s="28">
        <v>100</v>
      </c>
      <c r="G72" s="28">
        <v>100</v>
      </c>
      <c r="H72" s="28">
        <v>100</v>
      </c>
      <c r="I72" s="8">
        <v>100</v>
      </c>
      <c r="J72" s="8">
        <v>100</v>
      </c>
      <c r="K72" s="8">
        <v>100</v>
      </c>
      <c r="L72" s="8">
        <v>100</v>
      </c>
      <c r="M72" s="8">
        <v>100</v>
      </c>
      <c r="N72" s="8">
        <v>100</v>
      </c>
      <c r="O72" s="8">
        <v>100</v>
      </c>
      <c r="P72" s="8">
        <v>100</v>
      </c>
      <c r="Q72" s="8">
        <v>100</v>
      </c>
      <c r="R72" s="8">
        <v>100</v>
      </c>
      <c r="S72" s="8">
        <v>100</v>
      </c>
      <c r="T72" s="8">
        <v>100</v>
      </c>
      <c r="U72" s="8">
        <v>99</v>
      </c>
      <c r="V72" s="8">
        <v>99</v>
      </c>
      <c r="W72" s="8">
        <v>99</v>
      </c>
      <c r="X72" s="8">
        <v>99</v>
      </c>
      <c r="Y72" s="8">
        <v>100</v>
      </c>
      <c r="Z72" s="8">
        <v>100</v>
      </c>
      <c r="AA72" s="8">
        <v>100</v>
      </c>
      <c r="AB72" s="8">
        <v>100</v>
      </c>
      <c r="AC72" s="8">
        <v>99</v>
      </c>
      <c r="AD72" s="8">
        <v>99</v>
      </c>
      <c r="AE72" s="8">
        <v>99</v>
      </c>
      <c r="AF72" s="8">
        <v>99</v>
      </c>
      <c r="AG72" s="8">
        <v>98</v>
      </c>
      <c r="AH72" s="8">
        <v>98</v>
      </c>
      <c r="AI72" s="394" t="s">
        <v>686</v>
      </c>
      <c r="AJ72" s="394" t="s">
        <v>687</v>
      </c>
      <c r="AK72" s="369">
        <f t="shared" si="6"/>
        <v>100.80645161290323</v>
      </c>
      <c r="AL72" s="384">
        <f t="shared" si="7"/>
        <v>100.80645161290323</v>
      </c>
      <c r="AM72" s="384">
        <f t="shared" si="8"/>
        <v>100.80645161290323</v>
      </c>
      <c r="AN72" s="28"/>
    </row>
    <row r="73" spans="1:40" ht="45" customHeight="1">
      <c r="A73" s="6"/>
      <c r="B73" s="10" t="s">
        <v>498</v>
      </c>
      <c r="C73" s="6" t="s">
        <v>21</v>
      </c>
      <c r="D73" s="28">
        <v>99.9</v>
      </c>
      <c r="E73" s="28">
        <v>100</v>
      </c>
      <c r="F73" s="28">
        <v>100</v>
      </c>
      <c r="G73" s="28">
        <v>100</v>
      </c>
      <c r="H73" s="28">
        <v>100</v>
      </c>
      <c r="I73" s="8">
        <v>100</v>
      </c>
      <c r="J73" s="8">
        <v>100</v>
      </c>
      <c r="K73" s="8">
        <v>100</v>
      </c>
      <c r="L73" s="8">
        <v>100</v>
      </c>
      <c r="M73" s="8">
        <v>100</v>
      </c>
      <c r="N73" s="8">
        <v>100</v>
      </c>
      <c r="O73" s="8">
        <v>100</v>
      </c>
      <c r="P73" s="8">
        <v>100</v>
      </c>
      <c r="Q73" s="8">
        <v>100</v>
      </c>
      <c r="R73" s="8">
        <v>100</v>
      </c>
      <c r="S73" s="8">
        <v>100</v>
      </c>
      <c r="T73" s="8">
        <v>100</v>
      </c>
      <c r="U73" s="8">
        <v>100</v>
      </c>
      <c r="V73" s="8">
        <v>100</v>
      </c>
      <c r="W73" s="8">
        <v>97.6</v>
      </c>
      <c r="X73" s="8">
        <v>100</v>
      </c>
      <c r="Y73" s="8">
        <v>100</v>
      </c>
      <c r="Z73" s="8">
        <v>100</v>
      </c>
      <c r="AA73" s="8">
        <v>100</v>
      </c>
      <c r="AB73" s="8">
        <v>100</v>
      </c>
      <c r="AC73" s="8">
        <v>100</v>
      </c>
      <c r="AD73" s="8">
        <v>100</v>
      </c>
      <c r="AE73" s="8">
        <v>100</v>
      </c>
      <c r="AF73" s="8">
        <v>100</v>
      </c>
      <c r="AG73" s="8">
        <v>100</v>
      </c>
      <c r="AH73" s="8">
        <v>100</v>
      </c>
      <c r="AI73" s="8">
        <v>100</v>
      </c>
      <c r="AJ73" s="8">
        <v>100</v>
      </c>
      <c r="AK73" s="369">
        <f t="shared" ref="AK73:AK74" si="76">F73/D73%</f>
        <v>100.10010010010009</v>
      </c>
      <c r="AL73" s="384">
        <f t="shared" ref="AL73:AL74" si="77">F73/E73%</f>
        <v>100</v>
      </c>
      <c r="AM73" s="384">
        <f t="shared" ref="AM73:AM74" si="78">G73/E73%</f>
        <v>100</v>
      </c>
      <c r="AN73" s="28"/>
    </row>
    <row r="74" spans="1:40" ht="45" hidden="1" customHeight="1">
      <c r="A74" s="6"/>
      <c r="B74" s="7" t="s">
        <v>499</v>
      </c>
      <c r="C74" s="6" t="s">
        <v>21</v>
      </c>
      <c r="D74" s="28">
        <v>92</v>
      </c>
      <c r="E74" s="27">
        <v>93.8</v>
      </c>
      <c r="F74" s="27"/>
      <c r="G74" s="27"/>
      <c r="H74" s="366"/>
      <c r="I74" s="363">
        <v>99</v>
      </c>
      <c r="J74" s="363"/>
      <c r="K74" s="363"/>
      <c r="L74" s="363"/>
      <c r="M74" s="363">
        <v>98.5</v>
      </c>
      <c r="N74" s="363"/>
      <c r="O74" s="363"/>
      <c r="P74" s="363"/>
      <c r="Q74" s="363">
        <v>97</v>
      </c>
      <c r="R74" s="363"/>
      <c r="S74" s="363"/>
      <c r="T74" s="363"/>
      <c r="U74" s="363">
        <v>100</v>
      </c>
      <c r="V74" s="363"/>
      <c r="W74" s="363"/>
      <c r="X74" s="363"/>
      <c r="Y74" s="363">
        <v>100</v>
      </c>
      <c r="Z74" s="363"/>
      <c r="AA74" s="363"/>
      <c r="AB74" s="363"/>
      <c r="AC74" s="363">
        <v>74</v>
      </c>
      <c r="AD74" s="363"/>
      <c r="AE74" s="363"/>
      <c r="AF74" s="363"/>
      <c r="AG74" s="363">
        <v>60</v>
      </c>
      <c r="AH74" s="363"/>
      <c r="AI74" s="363"/>
      <c r="AJ74" s="361"/>
      <c r="AK74" s="114">
        <f t="shared" si="76"/>
        <v>0</v>
      </c>
      <c r="AL74" s="104">
        <f t="shared" si="77"/>
        <v>0</v>
      </c>
      <c r="AM74" s="103">
        <f t="shared" si="78"/>
        <v>0</v>
      </c>
      <c r="AN74" s="27"/>
    </row>
  </sheetData>
  <mergeCells count="25">
    <mergeCell ref="D5:D7"/>
    <mergeCell ref="G6:G7"/>
    <mergeCell ref="H5:H7"/>
    <mergeCell ref="E5:G5"/>
    <mergeCell ref="U6:X6"/>
    <mergeCell ref="F6:F7"/>
    <mergeCell ref="I6:L6"/>
    <mergeCell ref="M6:P6"/>
    <mergeCell ref="Q6:T6"/>
    <mergeCell ref="Y6:AB6"/>
    <mergeCell ref="AC6:AF6"/>
    <mergeCell ref="AG6:AJ6"/>
    <mergeCell ref="I5:AJ5"/>
    <mergeCell ref="A1:B1"/>
    <mergeCell ref="A2:AN2"/>
    <mergeCell ref="A3:AN3"/>
    <mergeCell ref="A5:A7"/>
    <mergeCell ref="B5:B7"/>
    <mergeCell ref="C5:C7"/>
    <mergeCell ref="AK5:AM5"/>
    <mergeCell ref="AN5:AN7"/>
    <mergeCell ref="AK6:AK7"/>
    <mergeCell ref="AL6:AL7"/>
    <mergeCell ref="AM6:AM7"/>
    <mergeCell ref="E6:E7"/>
  </mergeCells>
  <printOptions horizontalCentered="1"/>
  <pageMargins left="0.31496062992125984" right="0.31496062992125984" top="0.27559055118110237" bottom="0.62992125984251968" header="0.51181102362204722" footer="0.19685039370078741"/>
  <pageSetup paperSize="9" scale="55" orientation="portrait" verticalDpi="300" r:id="rId1"/>
  <headerFooter>
    <oddFooter>&amp;CPage &amp;P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BI60"/>
  <sheetViews>
    <sheetView zoomScale="130" zoomScaleNormal="130" workbookViewId="0">
      <selection activeCell="G10" sqref="G10"/>
    </sheetView>
  </sheetViews>
  <sheetFormatPr defaultColWidth="9" defaultRowHeight="18.75"/>
  <cols>
    <col min="1" max="1" width="7.25" style="16" customWidth="1"/>
    <col min="2" max="2" width="44.125" style="43" customWidth="1"/>
    <col min="3" max="4" width="10.375" style="16" customWidth="1"/>
    <col min="5" max="5" width="12.25" style="29" customWidth="1"/>
    <col min="6" max="6" width="10.375" style="29" customWidth="1"/>
    <col min="7" max="7" width="10.875" style="29" customWidth="1"/>
    <col min="8" max="15" width="12.25" style="29" hidden="1" customWidth="1"/>
    <col min="16" max="16" width="11.375" style="29" customWidth="1"/>
    <col min="17" max="17" width="12.625" style="29" customWidth="1"/>
    <col min="18" max="18" width="13" style="29" customWidth="1"/>
    <col min="19" max="19" width="12.875" style="29" customWidth="1"/>
    <col min="20" max="20" width="10.25" style="29" customWidth="1"/>
    <col min="21" max="42" width="10.25" style="24" customWidth="1"/>
    <col min="43" max="16384" width="9" style="17"/>
  </cols>
  <sheetData>
    <row r="1" spans="1:20" ht="18.75" customHeight="1">
      <c r="A1" s="719" t="s">
        <v>500</v>
      </c>
      <c r="B1" s="719"/>
    </row>
    <row r="2" spans="1:20" s="31" customFormat="1" ht="33.75" customHeight="1">
      <c r="A2" s="720" t="s">
        <v>669</v>
      </c>
      <c r="B2" s="720"/>
      <c r="C2" s="720"/>
      <c r="D2" s="720"/>
      <c r="E2" s="720"/>
      <c r="F2" s="720"/>
      <c r="G2" s="720"/>
      <c r="H2" s="720"/>
      <c r="I2" s="720"/>
      <c r="J2" s="720"/>
      <c r="K2" s="720"/>
      <c r="L2" s="720"/>
      <c r="M2" s="720"/>
      <c r="N2" s="720"/>
      <c r="O2" s="720"/>
      <c r="P2" s="720"/>
      <c r="Q2" s="720"/>
      <c r="R2" s="720"/>
      <c r="S2" s="720"/>
      <c r="T2" s="30"/>
    </row>
    <row r="3" spans="1:20" s="31" customFormat="1">
      <c r="A3" s="721" t="s">
        <v>645</v>
      </c>
      <c r="B3" s="721"/>
      <c r="C3" s="721"/>
      <c r="D3" s="721"/>
      <c r="E3" s="721"/>
      <c r="F3" s="721"/>
      <c r="G3" s="721"/>
      <c r="H3" s="721"/>
      <c r="I3" s="721"/>
      <c r="J3" s="721"/>
      <c r="K3" s="721"/>
      <c r="L3" s="721"/>
      <c r="M3" s="721"/>
      <c r="N3" s="721"/>
      <c r="O3" s="721"/>
      <c r="P3" s="721"/>
      <c r="Q3" s="721"/>
      <c r="R3" s="721"/>
      <c r="S3" s="721"/>
      <c r="T3" s="30"/>
    </row>
    <row r="4" spans="1:20" s="31" customFormat="1" ht="24" customHeight="1">
      <c r="A4" s="722"/>
      <c r="B4" s="722"/>
      <c r="C4" s="722"/>
      <c r="E4" s="30"/>
      <c r="F4" s="30"/>
      <c r="G4" s="30"/>
      <c r="H4" s="30"/>
      <c r="I4" s="30"/>
      <c r="J4" s="30"/>
      <c r="K4" s="30"/>
      <c r="L4" s="30"/>
      <c r="M4" s="30"/>
      <c r="N4" s="30"/>
      <c r="O4" s="30"/>
      <c r="P4" s="30"/>
      <c r="Q4" s="30"/>
      <c r="R4" s="30"/>
      <c r="S4" s="30"/>
      <c r="T4" s="30"/>
    </row>
    <row r="5" spans="1:20" s="31" customFormat="1" ht="34.5" customHeight="1">
      <c r="A5" s="723" t="s">
        <v>45</v>
      </c>
      <c r="B5" s="723" t="s">
        <v>2</v>
      </c>
      <c r="C5" s="691" t="s">
        <v>46</v>
      </c>
      <c r="D5" s="656" t="s">
        <v>657</v>
      </c>
      <c r="E5" s="658" t="s">
        <v>641</v>
      </c>
      <c r="F5" s="658"/>
      <c r="G5" s="658"/>
      <c r="H5" s="658" t="s">
        <v>646</v>
      </c>
      <c r="I5" s="373"/>
      <c r="J5" s="373"/>
      <c r="K5" s="373"/>
      <c r="L5" s="373"/>
      <c r="M5" s="373"/>
      <c r="N5" s="373"/>
      <c r="O5" s="374"/>
      <c r="P5" s="724" t="s">
        <v>5</v>
      </c>
      <c r="Q5" s="725"/>
      <c r="R5" s="726"/>
      <c r="S5" s="658" t="s">
        <v>47</v>
      </c>
      <c r="T5" s="30"/>
    </row>
    <row r="6" spans="1:20" s="31" customFormat="1" ht="34.5" customHeight="1">
      <c r="A6" s="723"/>
      <c r="B6" s="723"/>
      <c r="C6" s="691"/>
      <c r="D6" s="730"/>
      <c r="E6" s="658" t="s">
        <v>7</v>
      </c>
      <c r="F6" s="727" t="s">
        <v>8</v>
      </c>
      <c r="G6" s="727" t="s">
        <v>652</v>
      </c>
      <c r="H6" s="658"/>
      <c r="I6" s="725" t="s">
        <v>617</v>
      </c>
      <c r="J6" s="725"/>
      <c r="K6" s="725"/>
      <c r="L6" s="725"/>
      <c r="M6" s="725"/>
      <c r="N6" s="725"/>
      <c r="O6" s="726"/>
      <c r="P6" s="691" t="s">
        <v>663</v>
      </c>
      <c r="Q6" s="690" t="s">
        <v>664</v>
      </c>
      <c r="R6" s="690" t="s">
        <v>665</v>
      </c>
      <c r="S6" s="658"/>
      <c r="T6" s="30"/>
    </row>
    <row r="7" spans="1:20" s="31" customFormat="1" ht="96" customHeight="1">
      <c r="A7" s="723"/>
      <c r="B7" s="723"/>
      <c r="C7" s="691"/>
      <c r="D7" s="657"/>
      <c r="E7" s="658"/>
      <c r="F7" s="728"/>
      <c r="G7" s="728"/>
      <c r="H7" s="658"/>
      <c r="I7" s="364" t="s">
        <v>49</v>
      </c>
      <c r="J7" s="32" t="s">
        <v>50</v>
      </c>
      <c r="K7" s="32" t="s">
        <v>51</v>
      </c>
      <c r="L7" s="32" t="s">
        <v>52</v>
      </c>
      <c r="M7" s="32" t="s">
        <v>53</v>
      </c>
      <c r="N7" s="32" t="s">
        <v>54</v>
      </c>
      <c r="O7" s="32" t="s">
        <v>55</v>
      </c>
      <c r="P7" s="691"/>
      <c r="Q7" s="690"/>
      <c r="R7" s="690"/>
      <c r="S7" s="658"/>
      <c r="T7" s="30"/>
    </row>
    <row r="8" spans="1:20" s="45" customFormat="1" ht="36" customHeight="1">
      <c r="A8" s="47" t="s">
        <v>501</v>
      </c>
      <c r="B8" s="48" t="s">
        <v>502</v>
      </c>
      <c r="C8" s="47"/>
      <c r="D8" s="47"/>
      <c r="E8" s="50"/>
      <c r="F8" s="50"/>
      <c r="G8" s="50"/>
      <c r="H8" s="50"/>
      <c r="I8" s="50"/>
      <c r="J8" s="50"/>
      <c r="K8" s="50"/>
      <c r="L8" s="50"/>
      <c r="M8" s="50"/>
      <c r="N8" s="50"/>
      <c r="O8" s="50"/>
      <c r="P8" s="50"/>
      <c r="Q8" s="50"/>
      <c r="R8" s="50"/>
      <c r="S8" s="50"/>
      <c r="T8" s="51"/>
    </row>
    <row r="9" spans="1:20" s="45" customFormat="1" ht="36" customHeight="1">
      <c r="A9" s="47" t="s">
        <v>10</v>
      </c>
      <c r="B9" s="48" t="s">
        <v>503</v>
      </c>
      <c r="C9" s="47"/>
      <c r="D9" s="47"/>
      <c r="E9" s="50"/>
      <c r="F9" s="50"/>
      <c r="G9" s="50"/>
      <c r="H9" s="50"/>
      <c r="I9" s="50"/>
      <c r="J9" s="50"/>
      <c r="K9" s="50"/>
      <c r="L9" s="50"/>
      <c r="M9" s="50"/>
      <c r="N9" s="50"/>
      <c r="O9" s="50"/>
      <c r="P9" s="50"/>
      <c r="Q9" s="50"/>
      <c r="R9" s="50"/>
      <c r="S9" s="50"/>
      <c r="T9" s="51"/>
    </row>
    <row r="10" spans="1:20" s="45" customFormat="1" ht="36" customHeight="1">
      <c r="A10" s="47">
        <v>1</v>
      </c>
      <c r="B10" s="48" t="s">
        <v>504</v>
      </c>
      <c r="C10" s="47"/>
      <c r="D10" s="47"/>
      <c r="E10" s="50"/>
      <c r="F10" s="50"/>
      <c r="G10" s="50"/>
      <c r="H10" s="50"/>
      <c r="I10" s="50"/>
      <c r="J10" s="50"/>
      <c r="K10" s="50"/>
      <c r="L10" s="50"/>
      <c r="M10" s="50"/>
      <c r="N10" s="50"/>
      <c r="O10" s="50"/>
      <c r="P10" s="50"/>
      <c r="Q10" s="50"/>
      <c r="R10" s="50"/>
      <c r="S10" s="50"/>
      <c r="T10" s="51"/>
    </row>
    <row r="11" spans="1:20" ht="48" customHeight="1">
      <c r="A11" s="11"/>
      <c r="B11" s="21" t="s">
        <v>505</v>
      </c>
      <c r="C11" s="11" t="s">
        <v>506</v>
      </c>
      <c r="D11" s="35">
        <v>56</v>
      </c>
      <c r="E11" s="23">
        <v>118</v>
      </c>
      <c r="F11" s="23">
        <v>49</v>
      </c>
      <c r="G11" s="23">
        <v>118</v>
      </c>
      <c r="H11" s="23"/>
      <c r="I11" s="23"/>
      <c r="J11" s="23"/>
      <c r="K11" s="23"/>
      <c r="L11" s="23"/>
      <c r="M11" s="23"/>
      <c r="N11" s="23"/>
      <c r="O11" s="23"/>
      <c r="P11" s="34">
        <f>F11/D11%</f>
        <v>87.499999999999986</v>
      </c>
      <c r="Q11" s="34">
        <f>F11/E11%</f>
        <v>41.525423728813564</v>
      </c>
      <c r="R11" s="34">
        <f>G11/E11%</f>
        <v>100</v>
      </c>
      <c r="S11" s="23"/>
    </row>
    <row r="12" spans="1:20" ht="48" customHeight="1">
      <c r="A12" s="11"/>
      <c r="B12" s="21" t="s">
        <v>507</v>
      </c>
      <c r="C12" s="11" t="s">
        <v>506</v>
      </c>
      <c r="D12" s="35">
        <v>56</v>
      </c>
      <c r="E12" s="23">
        <v>118</v>
      </c>
      <c r="F12" s="23">
        <v>48</v>
      </c>
      <c r="G12" s="23">
        <v>118</v>
      </c>
      <c r="H12" s="23"/>
      <c r="I12" s="23"/>
      <c r="J12" s="23"/>
      <c r="K12" s="23"/>
      <c r="L12" s="23"/>
      <c r="M12" s="23"/>
      <c r="N12" s="23"/>
      <c r="O12" s="23"/>
      <c r="P12" s="34">
        <f t="shared" ref="P12:P56" si="0">F12/D12%</f>
        <v>85.714285714285708</v>
      </c>
      <c r="Q12" s="34">
        <f t="shared" ref="Q12:Q56" si="1">F12/E12%</f>
        <v>40.677966101694921</v>
      </c>
      <c r="R12" s="34">
        <f t="shared" ref="R12:R56" si="2">G12/E12%</f>
        <v>100</v>
      </c>
      <c r="S12" s="23"/>
    </row>
    <row r="13" spans="1:20" ht="48" customHeight="1">
      <c r="A13" s="11"/>
      <c r="B13" s="21" t="s">
        <v>508</v>
      </c>
      <c r="C13" s="11" t="s">
        <v>509</v>
      </c>
      <c r="D13" s="33">
        <v>8820</v>
      </c>
      <c r="E13" s="33">
        <v>15000</v>
      </c>
      <c r="F13" s="33">
        <v>8820</v>
      </c>
      <c r="G13" s="33">
        <v>9500</v>
      </c>
      <c r="H13" s="33"/>
      <c r="I13" s="33"/>
      <c r="J13" s="33"/>
      <c r="K13" s="33"/>
      <c r="L13" s="33"/>
      <c r="M13" s="33"/>
      <c r="N13" s="33"/>
      <c r="O13" s="33"/>
      <c r="P13" s="34">
        <f t="shared" si="0"/>
        <v>100</v>
      </c>
      <c r="Q13" s="34">
        <f t="shared" si="1"/>
        <v>58.8</v>
      </c>
      <c r="R13" s="34">
        <f t="shared" si="2"/>
        <v>63.333333333333336</v>
      </c>
      <c r="S13" s="33"/>
    </row>
    <row r="14" spans="1:20" s="31" customFormat="1" ht="45" customHeight="1">
      <c r="A14" s="46">
        <v>2</v>
      </c>
      <c r="B14" s="52" t="s">
        <v>510</v>
      </c>
      <c r="C14" s="53"/>
      <c r="D14" s="35"/>
      <c r="E14" s="55"/>
      <c r="F14" s="55"/>
      <c r="G14" s="55"/>
      <c r="H14" s="55"/>
      <c r="I14" s="55"/>
      <c r="J14" s="55"/>
      <c r="K14" s="55"/>
      <c r="L14" s="55"/>
      <c r="M14" s="55"/>
      <c r="N14" s="55"/>
      <c r="O14" s="55"/>
      <c r="P14" s="34"/>
      <c r="Q14" s="34"/>
      <c r="R14" s="34"/>
      <c r="S14" s="55"/>
      <c r="T14" s="30"/>
    </row>
    <row r="15" spans="1:20" ht="45" customHeight="1">
      <c r="A15" s="11"/>
      <c r="B15" s="21" t="s">
        <v>511</v>
      </c>
      <c r="C15" s="11" t="s">
        <v>512</v>
      </c>
      <c r="D15" s="35">
        <v>43</v>
      </c>
      <c r="E15" s="35">
        <v>20</v>
      </c>
      <c r="F15" s="35">
        <v>43</v>
      </c>
      <c r="G15" s="35"/>
      <c r="H15" s="35"/>
      <c r="I15" s="35"/>
      <c r="J15" s="35"/>
      <c r="K15" s="35"/>
      <c r="L15" s="35"/>
      <c r="M15" s="35"/>
      <c r="N15" s="35"/>
      <c r="O15" s="35"/>
      <c r="P15" s="34">
        <f t="shared" si="0"/>
        <v>100</v>
      </c>
      <c r="Q15" s="34">
        <f t="shared" si="1"/>
        <v>215</v>
      </c>
      <c r="R15" s="34">
        <f t="shared" si="2"/>
        <v>0</v>
      </c>
      <c r="S15" s="35"/>
    </row>
    <row r="16" spans="1:20" s="45" customFormat="1" ht="43.5" customHeight="1">
      <c r="A16" s="47">
        <v>3</v>
      </c>
      <c r="B16" s="48" t="s">
        <v>513</v>
      </c>
      <c r="C16" s="47"/>
      <c r="D16" s="35"/>
      <c r="E16" s="50"/>
      <c r="F16" s="50"/>
      <c r="G16" s="50"/>
      <c r="H16" s="50"/>
      <c r="I16" s="50"/>
      <c r="J16" s="50"/>
      <c r="K16" s="50"/>
      <c r="L16" s="50"/>
      <c r="M16" s="50"/>
      <c r="N16" s="50"/>
      <c r="O16" s="50"/>
      <c r="P16" s="34"/>
      <c r="Q16" s="34"/>
      <c r="R16" s="34"/>
      <c r="S16" s="50"/>
      <c r="T16" s="51"/>
    </row>
    <row r="17" spans="1:61" ht="40.5" customHeight="1">
      <c r="A17" s="11"/>
      <c r="B17" s="21" t="s">
        <v>514</v>
      </c>
      <c r="C17" s="11" t="s">
        <v>515</v>
      </c>
      <c r="D17" s="35">
        <v>1</v>
      </c>
      <c r="E17" s="35">
        <v>1</v>
      </c>
      <c r="F17" s="35">
        <v>1</v>
      </c>
      <c r="G17" s="35">
        <v>1</v>
      </c>
      <c r="H17" s="35">
        <v>1</v>
      </c>
      <c r="I17" s="35"/>
      <c r="J17" s="35"/>
      <c r="K17" s="35"/>
      <c r="L17" s="35"/>
      <c r="M17" s="35"/>
      <c r="N17" s="35"/>
      <c r="O17" s="35"/>
      <c r="P17" s="34">
        <f t="shared" si="0"/>
        <v>100</v>
      </c>
      <c r="Q17" s="34">
        <f t="shared" si="1"/>
        <v>100</v>
      </c>
      <c r="R17" s="34">
        <f t="shared" si="2"/>
        <v>100</v>
      </c>
      <c r="S17" s="35"/>
    </row>
    <row r="18" spans="1:61" ht="40.5" customHeight="1">
      <c r="A18" s="11"/>
      <c r="B18" s="21" t="s">
        <v>516</v>
      </c>
      <c r="C18" s="11" t="s">
        <v>512</v>
      </c>
      <c r="D18" s="35">
        <v>43</v>
      </c>
      <c r="E18" s="35">
        <v>50</v>
      </c>
      <c r="F18" s="35">
        <v>43</v>
      </c>
      <c r="G18" s="35">
        <v>50</v>
      </c>
      <c r="H18" s="35">
        <v>50</v>
      </c>
      <c r="I18" s="35"/>
      <c r="J18" s="35"/>
      <c r="K18" s="35"/>
      <c r="L18" s="35"/>
      <c r="M18" s="35"/>
      <c r="N18" s="35"/>
      <c r="O18" s="35"/>
      <c r="P18" s="34">
        <f t="shared" si="0"/>
        <v>100</v>
      </c>
      <c r="Q18" s="34">
        <f t="shared" si="1"/>
        <v>86</v>
      </c>
      <c r="R18" s="34">
        <f t="shared" si="2"/>
        <v>100</v>
      </c>
      <c r="S18" s="35"/>
    </row>
    <row r="19" spans="1:61" ht="40.5" customHeight="1">
      <c r="A19" s="11"/>
      <c r="B19" s="21" t="s">
        <v>517</v>
      </c>
      <c r="C19" s="11" t="s">
        <v>512</v>
      </c>
      <c r="D19" s="35"/>
      <c r="E19" s="35"/>
      <c r="F19" s="35"/>
      <c r="G19" s="35"/>
      <c r="H19" s="35"/>
      <c r="I19" s="35"/>
      <c r="J19" s="35"/>
      <c r="K19" s="35"/>
      <c r="L19" s="35"/>
      <c r="M19" s="35"/>
      <c r="N19" s="35"/>
      <c r="O19" s="35"/>
      <c r="P19" s="34"/>
      <c r="Q19" s="34"/>
      <c r="R19" s="34"/>
      <c r="S19" s="35"/>
    </row>
    <row r="20" spans="1:61" ht="40.5" customHeight="1">
      <c r="A20" s="11"/>
      <c r="B20" s="21" t="s">
        <v>518</v>
      </c>
      <c r="C20" s="11" t="s">
        <v>512</v>
      </c>
      <c r="D20" s="35">
        <v>43</v>
      </c>
      <c r="E20" s="35">
        <v>50</v>
      </c>
      <c r="F20" s="35">
        <v>43</v>
      </c>
      <c r="G20" s="35">
        <v>50</v>
      </c>
      <c r="H20" s="35">
        <v>50</v>
      </c>
      <c r="I20" s="35"/>
      <c r="J20" s="35"/>
      <c r="K20" s="35"/>
      <c r="L20" s="35"/>
      <c r="M20" s="35"/>
      <c r="N20" s="35"/>
      <c r="O20" s="35"/>
      <c r="P20" s="34">
        <f t="shared" si="0"/>
        <v>100</v>
      </c>
      <c r="Q20" s="34">
        <f t="shared" si="1"/>
        <v>86</v>
      </c>
      <c r="R20" s="34">
        <f t="shared" si="2"/>
        <v>100</v>
      </c>
      <c r="S20" s="35"/>
    </row>
    <row r="21" spans="1:61" ht="40.5" customHeight="1">
      <c r="A21" s="11"/>
      <c r="B21" s="21" t="s">
        <v>519</v>
      </c>
      <c r="C21" s="38" t="s">
        <v>520</v>
      </c>
      <c r="D21" s="35"/>
      <c r="E21" s="23">
        <v>72</v>
      </c>
      <c r="F21" s="23"/>
      <c r="G21" s="23">
        <v>72</v>
      </c>
      <c r="H21" s="23"/>
      <c r="I21" s="23">
        <v>13</v>
      </c>
      <c r="J21" s="23">
        <v>15</v>
      </c>
      <c r="K21" s="23">
        <v>8</v>
      </c>
      <c r="L21" s="23">
        <v>6</v>
      </c>
      <c r="M21" s="23">
        <v>8</v>
      </c>
      <c r="N21" s="23">
        <v>9</v>
      </c>
      <c r="O21" s="23">
        <v>13</v>
      </c>
      <c r="P21" s="34" t="e">
        <f t="shared" si="0"/>
        <v>#DIV/0!</v>
      </c>
      <c r="Q21" s="34">
        <f t="shared" si="1"/>
        <v>0</v>
      </c>
      <c r="R21" s="34">
        <f t="shared" si="2"/>
        <v>100</v>
      </c>
      <c r="S21" s="23"/>
      <c r="T21" s="24"/>
    </row>
    <row r="22" spans="1:61" ht="51" customHeight="1">
      <c r="A22" s="11"/>
      <c r="B22" s="21" t="s">
        <v>521</v>
      </c>
      <c r="C22" s="38" t="s">
        <v>520</v>
      </c>
      <c r="D22" s="35"/>
      <c r="E22" s="23">
        <v>72</v>
      </c>
      <c r="F22" s="23"/>
      <c r="G22" s="23">
        <v>72</v>
      </c>
      <c r="H22" s="23"/>
      <c r="I22" s="23">
        <v>13</v>
      </c>
      <c r="J22" s="23">
        <v>15</v>
      </c>
      <c r="K22" s="23">
        <v>8</v>
      </c>
      <c r="L22" s="23">
        <v>6</v>
      </c>
      <c r="M22" s="23">
        <v>8</v>
      </c>
      <c r="N22" s="23">
        <v>9</v>
      </c>
      <c r="O22" s="23">
        <v>13</v>
      </c>
      <c r="P22" s="34" t="e">
        <f t="shared" si="0"/>
        <v>#DIV/0!</v>
      </c>
      <c r="Q22" s="34">
        <f t="shared" si="1"/>
        <v>0</v>
      </c>
      <c r="R22" s="34">
        <f t="shared" si="2"/>
        <v>100</v>
      </c>
      <c r="S22" s="23"/>
      <c r="T22" s="24"/>
    </row>
    <row r="23" spans="1:61" ht="48.75" customHeight="1">
      <c r="A23" s="11"/>
      <c r="B23" s="21" t="s">
        <v>522</v>
      </c>
      <c r="C23" s="11" t="s">
        <v>21</v>
      </c>
      <c r="D23" s="35"/>
      <c r="E23" s="34">
        <v>100</v>
      </c>
      <c r="F23" s="34"/>
      <c r="G23" s="34">
        <v>100</v>
      </c>
      <c r="H23" s="34"/>
      <c r="I23" s="23">
        <v>100</v>
      </c>
      <c r="J23" s="23">
        <v>100</v>
      </c>
      <c r="K23" s="23">
        <v>100</v>
      </c>
      <c r="L23" s="23">
        <v>100</v>
      </c>
      <c r="M23" s="23">
        <v>100</v>
      </c>
      <c r="N23" s="23">
        <v>100</v>
      </c>
      <c r="O23" s="23">
        <v>100</v>
      </c>
      <c r="P23" s="34" t="e">
        <f t="shared" si="0"/>
        <v>#DIV/0!</v>
      </c>
      <c r="Q23" s="34">
        <f t="shared" si="1"/>
        <v>0</v>
      </c>
      <c r="R23" s="34">
        <f t="shared" si="2"/>
        <v>100</v>
      </c>
      <c r="S23" s="34"/>
      <c r="T23" s="24"/>
    </row>
    <row r="24" spans="1:61" ht="48.75" customHeight="1">
      <c r="A24" s="11"/>
      <c r="B24" s="21" t="s">
        <v>523</v>
      </c>
      <c r="C24" s="11" t="s">
        <v>302</v>
      </c>
      <c r="D24" s="35"/>
      <c r="E24" s="33"/>
      <c r="F24" s="33"/>
      <c r="G24" s="33"/>
      <c r="H24" s="33"/>
      <c r="I24" s="33"/>
      <c r="J24" s="33"/>
      <c r="K24" s="33"/>
      <c r="L24" s="33"/>
      <c r="M24" s="33"/>
      <c r="N24" s="33"/>
      <c r="O24" s="33"/>
      <c r="P24" s="34"/>
      <c r="Q24" s="34"/>
      <c r="R24" s="34"/>
      <c r="S24" s="44"/>
      <c r="T24" s="24"/>
    </row>
    <row r="25" spans="1:61" ht="48.75" customHeight="1">
      <c r="A25" s="11"/>
      <c r="B25" s="21" t="s">
        <v>524</v>
      </c>
      <c r="C25" s="11" t="s">
        <v>302</v>
      </c>
      <c r="D25" s="35"/>
      <c r="E25" s="33">
        <v>12500</v>
      </c>
      <c r="F25" s="33"/>
      <c r="G25" s="33">
        <v>12500</v>
      </c>
      <c r="H25" s="33"/>
      <c r="I25" s="33">
        <v>2257</v>
      </c>
      <c r="J25" s="33">
        <v>3456</v>
      </c>
      <c r="K25" s="33">
        <v>2375</v>
      </c>
      <c r="L25" s="33">
        <v>738</v>
      </c>
      <c r="M25" s="33">
        <v>1431</v>
      </c>
      <c r="N25" s="33">
        <v>1265</v>
      </c>
      <c r="O25" s="33">
        <v>978</v>
      </c>
      <c r="P25" s="34" t="e">
        <f t="shared" si="0"/>
        <v>#DIV/0!</v>
      </c>
      <c r="Q25" s="34">
        <f t="shared" si="1"/>
        <v>0</v>
      </c>
      <c r="R25" s="34">
        <f t="shared" si="2"/>
        <v>100</v>
      </c>
      <c r="S25" s="33"/>
      <c r="T25" s="24"/>
    </row>
    <row r="26" spans="1:61" ht="48.75" customHeight="1">
      <c r="A26" s="11"/>
      <c r="B26" s="21" t="s">
        <v>525</v>
      </c>
      <c r="C26" s="11" t="s">
        <v>21</v>
      </c>
      <c r="D26" s="35"/>
      <c r="E26" s="39">
        <v>96.3</v>
      </c>
      <c r="F26" s="39"/>
      <c r="G26" s="39">
        <v>96.3</v>
      </c>
      <c r="H26" s="39"/>
      <c r="I26" s="40">
        <v>95.960884353741491</v>
      </c>
      <c r="J26" s="40">
        <v>97.078651685393254</v>
      </c>
      <c r="K26" s="40">
        <v>96.701954397394147</v>
      </c>
      <c r="L26" s="40">
        <v>93.536121673003805</v>
      </c>
      <c r="M26" s="40">
        <v>97.21467391304347</v>
      </c>
      <c r="N26" s="40">
        <v>95.760787282361846</v>
      </c>
      <c r="O26" s="40">
        <v>96.354679802955658</v>
      </c>
      <c r="P26" s="34" t="e">
        <f t="shared" si="0"/>
        <v>#DIV/0!</v>
      </c>
      <c r="Q26" s="34">
        <f t="shared" si="1"/>
        <v>0</v>
      </c>
      <c r="R26" s="34">
        <f t="shared" si="2"/>
        <v>100</v>
      </c>
      <c r="S26" s="39"/>
      <c r="T26" s="24"/>
    </row>
    <row r="27" spans="1:61" ht="63" customHeight="1">
      <c r="A27" s="11"/>
      <c r="B27" s="21" t="s">
        <v>526</v>
      </c>
      <c r="C27" s="38" t="s">
        <v>527</v>
      </c>
      <c r="D27" s="35"/>
      <c r="E27" s="23">
        <v>107</v>
      </c>
      <c r="F27" s="23"/>
      <c r="G27" s="23"/>
      <c r="H27" s="23"/>
      <c r="I27" s="23"/>
      <c r="J27" s="23"/>
      <c r="K27" s="23"/>
      <c r="L27" s="23"/>
      <c r="M27" s="23"/>
      <c r="N27" s="23"/>
      <c r="O27" s="23"/>
      <c r="P27" s="34" t="e">
        <f t="shared" si="0"/>
        <v>#DIV/0!</v>
      </c>
      <c r="Q27" s="34">
        <f t="shared" si="1"/>
        <v>0</v>
      </c>
      <c r="R27" s="34">
        <f t="shared" si="2"/>
        <v>0</v>
      </c>
      <c r="S27" s="23"/>
      <c r="T27" s="24"/>
    </row>
    <row r="28" spans="1:61" ht="60" customHeight="1">
      <c r="A28" s="11"/>
      <c r="B28" s="21" t="s">
        <v>528</v>
      </c>
      <c r="C28" s="38" t="s">
        <v>529</v>
      </c>
      <c r="D28" s="35"/>
      <c r="E28" s="23">
        <v>105</v>
      </c>
      <c r="F28" s="23"/>
      <c r="G28" s="23"/>
      <c r="H28" s="23"/>
      <c r="I28" s="23"/>
      <c r="J28" s="23"/>
      <c r="K28" s="23"/>
      <c r="L28" s="23"/>
      <c r="M28" s="23"/>
      <c r="N28" s="23"/>
      <c r="O28" s="23"/>
      <c r="P28" s="34" t="e">
        <f t="shared" si="0"/>
        <v>#DIV/0!</v>
      </c>
      <c r="Q28" s="34">
        <f t="shared" si="1"/>
        <v>0</v>
      </c>
      <c r="R28" s="34">
        <f t="shared" si="2"/>
        <v>0</v>
      </c>
      <c r="S28" s="23"/>
      <c r="T28" s="24"/>
    </row>
    <row r="29" spans="1:61" ht="53.25" customHeight="1">
      <c r="A29" s="11"/>
      <c r="B29" s="21" t="s">
        <v>530</v>
      </c>
      <c r="C29" s="11" t="s">
        <v>21</v>
      </c>
      <c r="D29" s="35"/>
      <c r="E29" s="40">
        <v>98.095238095238088</v>
      </c>
      <c r="F29" s="40"/>
      <c r="G29" s="40"/>
      <c r="H29" s="40"/>
      <c r="I29" s="40"/>
      <c r="J29" s="40"/>
      <c r="K29" s="40"/>
      <c r="L29" s="40"/>
      <c r="M29" s="40"/>
      <c r="N29" s="40"/>
      <c r="O29" s="40"/>
      <c r="P29" s="34" t="e">
        <f t="shared" si="0"/>
        <v>#DIV/0!</v>
      </c>
      <c r="Q29" s="34">
        <f t="shared" si="1"/>
        <v>0</v>
      </c>
      <c r="R29" s="34">
        <f t="shared" si="2"/>
        <v>0</v>
      </c>
      <c r="S29" s="34"/>
    </row>
    <row r="30" spans="1:61" ht="53.25" customHeight="1">
      <c r="A30" s="11"/>
      <c r="B30" s="21" t="s">
        <v>531</v>
      </c>
      <c r="C30" s="11" t="s">
        <v>532</v>
      </c>
      <c r="D30" s="35"/>
      <c r="E30" s="33">
        <v>117</v>
      </c>
      <c r="F30" s="33"/>
      <c r="G30" s="33">
        <v>117</v>
      </c>
      <c r="H30" s="33"/>
      <c r="I30" s="34">
        <v>14</v>
      </c>
      <c r="J30" s="34">
        <v>49</v>
      </c>
      <c r="K30" s="34">
        <v>40</v>
      </c>
      <c r="L30" s="34">
        <v>3</v>
      </c>
      <c r="M30" s="34">
        <v>11</v>
      </c>
      <c r="N30" s="34"/>
      <c r="O30" s="40"/>
      <c r="P30" s="34" t="e">
        <f t="shared" si="0"/>
        <v>#DIV/0!</v>
      </c>
      <c r="Q30" s="34">
        <f t="shared" si="1"/>
        <v>0</v>
      </c>
      <c r="R30" s="34">
        <f t="shared" si="2"/>
        <v>100</v>
      </c>
      <c r="S30" s="23"/>
    </row>
    <row r="31" spans="1:61" ht="53.25" customHeight="1">
      <c r="A31" s="11"/>
      <c r="B31" s="21" t="s">
        <v>533</v>
      </c>
      <c r="C31" s="11" t="s">
        <v>532</v>
      </c>
      <c r="D31" s="35"/>
      <c r="E31" s="33">
        <v>4</v>
      </c>
      <c r="F31" s="33"/>
      <c r="G31" s="33">
        <v>4</v>
      </c>
      <c r="H31" s="33"/>
      <c r="I31" s="40"/>
      <c r="J31" s="34">
        <v>2</v>
      </c>
      <c r="K31" s="34">
        <v>2</v>
      </c>
      <c r="L31" s="40"/>
      <c r="M31" s="40"/>
      <c r="N31" s="40"/>
      <c r="O31" s="40"/>
      <c r="P31" s="34" t="e">
        <f t="shared" si="0"/>
        <v>#DIV/0!</v>
      </c>
      <c r="Q31" s="34">
        <f t="shared" si="1"/>
        <v>0</v>
      </c>
      <c r="R31" s="34">
        <f t="shared" si="2"/>
        <v>100</v>
      </c>
      <c r="S31" s="23"/>
    </row>
    <row r="32" spans="1:61" ht="48.75" customHeight="1">
      <c r="A32" s="11"/>
      <c r="B32" s="21" t="s">
        <v>534</v>
      </c>
      <c r="C32" s="11" t="s">
        <v>21</v>
      </c>
      <c r="D32" s="35"/>
      <c r="E32" s="40">
        <v>89.312977099236633</v>
      </c>
      <c r="F32" s="40"/>
      <c r="G32" s="40">
        <v>89.3</v>
      </c>
      <c r="H32" s="40"/>
      <c r="I32" s="40"/>
      <c r="J32" s="40"/>
      <c r="K32" s="40"/>
      <c r="L32" s="40"/>
      <c r="M32" s="40"/>
      <c r="N32" s="40"/>
      <c r="O32" s="40"/>
      <c r="P32" s="34" t="e">
        <f t="shared" si="0"/>
        <v>#DIV/0!</v>
      </c>
      <c r="Q32" s="34">
        <f t="shared" si="1"/>
        <v>0</v>
      </c>
      <c r="R32" s="34">
        <f t="shared" si="2"/>
        <v>99.985470085470084</v>
      </c>
      <c r="S32" s="40"/>
    </row>
    <row r="33" spans="1:20" ht="45.75" hidden="1" customHeight="1">
      <c r="A33" s="11"/>
      <c r="B33" s="21" t="s">
        <v>535</v>
      </c>
      <c r="C33" s="11" t="s">
        <v>536</v>
      </c>
      <c r="D33" s="35"/>
      <c r="E33" s="33">
        <v>4</v>
      </c>
      <c r="F33" s="33"/>
      <c r="G33" s="33"/>
      <c r="H33" s="33"/>
      <c r="I33" s="34">
        <v>1</v>
      </c>
      <c r="J33" s="34">
        <v>1</v>
      </c>
      <c r="K33" s="34">
        <v>1</v>
      </c>
      <c r="L33" s="34"/>
      <c r="M33" s="34">
        <v>1</v>
      </c>
      <c r="N33" s="33"/>
      <c r="O33" s="33"/>
      <c r="P33" s="34" t="e">
        <f t="shared" si="0"/>
        <v>#DIV/0!</v>
      </c>
      <c r="Q33" s="34">
        <f t="shared" si="1"/>
        <v>0</v>
      </c>
      <c r="R33" s="34">
        <f t="shared" si="2"/>
        <v>0</v>
      </c>
      <c r="S33" s="23"/>
      <c r="T33" s="24"/>
    </row>
    <row r="34" spans="1:20" ht="45.75" hidden="1" customHeight="1">
      <c r="A34" s="11"/>
      <c r="B34" s="21" t="s">
        <v>537</v>
      </c>
      <c r="C34" s="38" t="s">
        <v>536</v>
      </c>
      <c r="D34" s="35"/>
      <c r="E34" s="33">
        <v>4</v>
      </c>
      <c r="F34" s="33"/>
      <c r="G34" s="33"/>
      <c r="H34" s="33"/>
      <c r="I34" s="34">
        <v>1</v>
      </c>
      <c r="J34" s="34">
        <v>1</v>
      </c>
      <c r="K34" s="34">
        <v>1</v>
      </c>
      <c r="L34" s="34"/>
      <c r="M34" s="34">
        <v>1</v>
      </c>
      <c r="N34" s="33"/>
      <c r="O34" s="33"/>
      <c r="P34" s="34" t="e">
        <f t="shared" si="0"/>
        <v>#DIV/0!</v>
      </c>
      <c r="Q34" s="34">
        <f t="shared" si="1"/>
        <v>0</v>
      </c>
      <c r="R34" s="34">
        <f t="shared" si="2"/>
        <v>0</v>
      </c>
      <c r="S34" s="23"/>
      <c r="T34" s="24"/>
    </row>
    <row r="35" spans="1:20" ht="45.75" hidden="1" customHeight="1">
      <c r="A35" s="11"/>
      <c r="B35" s="21" t="s">
        <v>538</v>
      </c>
      <c r="C35" s="11" t="s">
        <v>539</v>
      </c>
      <c r="D35" s="35"/>
      <c r="E35" s="35"/>
      <c r="F35" s="35"/>
      <c r="G35" s="35"/>
      <c r="H35" s="35"/>
      <c r="I35" s="35"/>
      <c r="J35" s="35"/>
      <c r="K35" s="35"/>
      <c r="L35" s="35"/>
      <c r="M35" s="35"/>
      <c r="N35" s="35"/>
      <c r="O35" s="35"/>
      <c r="P35" s="34" t="e">
        <f t="shared" si="0"/>
        <v>#DIV/0!</v>
      </c>
      <c r="Q35" s="34" t="e">
        <f t="shared" si="1"/>
        <v>#DIV/0!</v>
      </c>
      <c r="R35" s="34" t="e">
        <f t="shared" si="2"/>
        <v>#DIV/0!</v>
      </c>
      <c r="S35" s="35"/>
    </row>
    <row r="36" spans="1:20" ht="45.75" hidden="1" customHeight="1">
      <c r="A36" s="11"/>
      <c r="B36" s="21" t="s">
        <v>537</v>
      </c>
      <c r="C36" s="11" t="s">
        <v>539</v>
      </c>
      <c r="D36" s="35"/>
      <c r="E36" s="35"/>
      <c r="F36" s="35"/>
      <c r="G36" s="35"/>
      <c r="H36" s="35"/>
      <c r="I36" s="35"/>
      <c r="J36" s="35"/>
      <c r="K36" s="35"/>
      <c r="L36" s="35"/>
      <c r="M36" s="35"/>
      <c r="N36" s="35"/>
      <c r="O36" s="35"/>
      <c r="P36" s="34" t="e">
        <f t="shared" si="0"/>
        <v>#DIV/0!</v>
      </c>
      <c r="Q36" s="34" t="e">
        <f t="shared" si="1"/>
        <v>#DIV/0!</v>
      </c>
      <c r="R36" s="34" t="e">
        <f t="shared" si="2"/>
        <v>#DIV/0!</v>
      </c>
      <c r="S36" s="35"/>
    </row>
    <row r="37" spans="1:20" s="45" customFormat="1" ht="42.75" customHeight="1">
      <c r="A37" s="47">
        <v>4</v>
      </c>
      <c r="B37" s="48" t="s">
        <v>540</v>
      </c>
      <c r="C37" s="47" t="s">
        <v>541</v>
      </c>
      <c r="D37" s="35"/>
      <c r="E37" s="50"/>
      <c r="F37" s="50"/>
      <c r="G37" s="50"/>
      <c r="H37" s="50"/>
      <c r="I37" s="50"/>
      <c r="J37" s="50"/>
      <c r="K37" s="50"/>
      <c r="L37" s="50"/>
      <c r="M37" s="50"/>
      <c r="N37" s="50"/>
      <c r="O37" s="50"/>
      <c r="P37" s="34"/>
      <c r="Q37" s="34"/>
      <c r="R37" s="34"/>
      <c r="S37" s="50"/>
      <c r="T37" s="51"/>
    </row>
    <row r="38" spans="1:20" ht="42.75" customHeight="1">
      <c r="A38" s="11"/>
      <c r="B38" s="21" t="s">
        <v>542</v>
      </c>
      <c r="C38" s="11" t="s">
        <v>543</v>
      </c>
      <c r="D38" s="35"/>
      <c r="E38" s="35"/>
      <c r="F38" s="35"/>
      <c r="G38" s="35"/>
      <c r="H38" s="35"/>
      <c r="I38" s="35"/>
      <c r="J38" s="35"/>
      <c r="K38" s="35"/>
      <c r="L38" s="35"/>
      <c r="M38" s="35"/>
      <c r="N38" s="35"/>
      <c r="O38" s="35"/>
      <c r="P38" s="34"/>
      <c r="Q38" s="34"/>
      <c r="R38" s="34"/>
      <c r="S38" s="35"/>
    </row>
    <row r="39" spans="1:20" ht="42.75" customHeight="1">
      <c r="A39" s="11"/>
      <c r="B39" s="21" t="s">
        <v>544</v>
      </c>
      <c r="C39" s="11" t="s">
        <v>543</v>
      </c>
      <c r="D39" s="36">
        <v>6803</v>
      </c>
      <c r="E39" s="36">
        <v>7253</v>
      </c>
      <c r="F39" s="36">
        <v>6803</v>
      </c>
      <c r="G39" s="36">
        <v>6803</v>
      </c>
      <c r="H39" s="36">
        <v>6803</v>
      </c>
      <c r="I39" s="36"/>
      <c r="J39" s="36"/>
      <c r="K39" s="36"/>
      <c r="L39" s="36"/>
      <c r="M39" s="36"/>
      <c r="N39" s="36"/>
      <c r="O39" s="36"/>
      <c r="P39" s="34">
        <f t="shared" si="0"/>
        <v>100</v>
      </c>
      <c r="Q39" s="34">
        <f t="shared" si="1"/>
        <v>93.79567075692816</v>
      </c>
      <c r="R39" s="34">
        <f t="shared" si="2"/>
        <v>93.79567075692816</v>
      </c>
      <c r="S39" s="36"/>
    </row>
    <row r="40" spans="1:20" ht="42.75" customHeight="1">
      <c r="A40" s="11"/>
      <c r="B40" s="21" t="s">
        <v>545</v>
      </c>
      <c r="C40" s="11" t="s">
        <v>509</v>
      </c>
      <c r="D40" s="36">
        <v>5165</v>
      </c>
      <c r="E40" s="36">
        <v>9000</v>
      </c>
      <c r="F40" s="36">
        <v>5210</v>
      </c>
      <c r="G40" s="36">
        <v>9000</v>
      </c>
      <c r="H40" s="36">
        <v>9000</v>
      </c>
      <c r="I40" s="36"/>
      <c r="J40" s="36"/>
      <c r="K40" s="36"/>
      <c r="L40" s="36"/>
      <c r="M40" s="36"/>
      <c r="N40" s="36"/>
      <c r="O40" s="36"/>
      <c r="P40" s="34">
        <f t="shared" si="0"/>
        <v>100.87124878993224</v>
      </c>
      <c r="Q40" s="34">
        <f t="shared" si="1"/>
        <v>57.888888888888886</v>
      </c>
      <c r="R40" s="34">
        <f t="shared" si="2"/>
        <v>100</v>
      </c>
      <c r="S40" s="36"/>
    </row>
    <row r="41" spans="1:20" s="45" customFormat="1" ht="45.75" customHeight="1">
      <c r="A41" s="47">
        <v>5</v>
      </c>
      <c r="B41" s="48" t="s">
        <v>546</v>
      </c>
      <c r="C41" s="47"/>
      <c r="D41" s="35"/>
      <c r="E41" s="50"/>
      <c r="F41" s="50"/>
      <c r="G41" s="50"/>
      <c r="H41" s="50"/>
      <c r="I41" s="50"/>
      <c r="J41" s="50"/>
      <c r="K41" s="50"/>
      <c r="L41" s="50"/>
      <c r="M41" s="50"/>
      <c r="N41" s="50"/>
      <c r="O41" s="50"/>
      <c r="P41" s="34"/>
      <c r="Q41" s="34"/>
      <c r="R41" s="34"/>
      <c r="S41" s="50"/>
      <c r="T41" s="51"/>
    </row>
    <row r="42" spans="1:20" ht="45.75" customHeight="1">
      <c r="A42" s="11"/>
      <c r="B42" s="21" t="s">
        <v>547</v>
      </c>
      <c r="C42" s="11" t="s">
        <v>548</v>
      </c>
      <c r="D42" s="35">
        <v>2</v>
      </c>
      <c r="E42" s="35">
        <v>2</v>
      </c>
      <c r="F42" s="35">
        <v>2</v>
      </c>
      <c r="G42" s="35">
        <v>2</v>
      </c>
      <c r="H42" s="35">
        <v>2</v>
      </c>
      <c r="I42" s="35"/>
      <c r="J42" s="35"/>
      <c r="K42" s="35"/>
      <c r="L42" s="35"/>
      <c r="M42" s="35"/>
      <c r="N42" s="35"/>
      <c r="O42" s="35"/>
      <c r="P42" s="34">
        <f t="shared" si="0"/>
        <v>100</v>
      </c>
      <c r="Q42" s="34">
        <f t="shared" si="1"/>
        <v>100</v>
      </c>
      <c r="R42" s="34">
        <f t="shared" si="2"/>
        <v>100</v>
      </c>
      <c r="S42" s="35"/>
    </row>
    <row r="43" spans="1:20" s="24" customFormat="1" ht="55.5" customHeight="1">
      <c r="A43" s="11">
        <v>6</v>
      </c>
      <c r="B43" s="21" t="s">
        <v>549</v>
      </c>
      <c r="C43" s="38" t="s">
        <v>550</v>
      </c>
      <c r="D43" s="35">
        <v>7</v>
      </c>
      <c r="E43" s="35">
        <v>7</v>
      </c>
      <c r="F43" s="35">
        <v>7</v>
      </c>
      <c r="G43" s="35">
        <v>7</v>
      </c>
      <c r="H43" s="35">
        <v>7</v>
      </c>
      <c r="I43" s="40">
        <v>1</v>
      </c>
      <c r="J43" s="40">
        <v>1</v>
      </c>
      <c r="K43" s="40">
        <v>1</v>
      </c>
      <c r="L43" s="40">
        <v>1</v>
      </c>
      <c r="M43" s="40">
        <v>1</v>
      </c>
      <c r="N43" s="40">
        <v>1</v>
      </c>
      <c r="O43" s="40">
        <v>1</v>
      </c>
      <c r="P43" s="34">
        <f t="shared" si="0"/>
        <v>99.999999999999986</v>
      </c>
      <c r="Q43" s="34">
        <f t="shared" si="1"/>
        <v>99.999999999999986</v>
      </c>
      <c r="R43" s="34">
        <f t="shared" si="2"/>
        <v>99.999999999999986</v>
      </c>
      <c r="S43" s="35"/>
      <c r="T43" s="29"/>
    </row>
    <row r="44" spans="1:20" s="45" customFormat="1" ht="49.5" customHeight="1">
      <c r="A44" s="47" t="s">
        <v>18</v>
      </c>
      <c r="B44" s="48" t="s">
        <v>551</v>
      </c>
      <c r="C44" s="47"/>
      <c r="D44" s="35"/>
      <c r="E44" s="50"/>
      <c r="F44" s="50"/>
      <c r="G44" s="50"/>
      <c r="H44" s="50"/>
      <c r="I44" s="50"/>
      <c r="J44" s="50"/>
      <c r="K44" s="50"/>
      <c r="L44" s="50"/>
      <c r="M44" s="50"/>
      <c r="N44" s="50"/>
      <c r="O44" s="50"/>
      <c r="P44" s="34"/>
      <c r="Q44" s="34"/>
      <c r="R44" s="34"/>
      <c r="S44" s="50"/>
      <c r="T44" s="51"/>
    </row>
    <row r="45" spans="1:20" s="45" customFormat="1" ht="44.25" customHeight="1">
      <c r="A45" s="47">
        <v>1</v>
      </c>
      <c r="B45" s="48" t="s">
        <v>552</v>
      </c>
      <c r="C45" s="47" t="s">
        <v>541</v>
      </c>
      <c r="D45" s="35">
        <v>82</v>
      </c>
      <c r="E45" s="49">
        <v>82</v>
      </c>
      <c r="F45" s="49">
        <v>82</v>
      </c>
      <c r="G45" s="49">
        <v>82</v>
      </c>
      <c r="H45" s="49"/>
      <c r="I45" s="56">
        <v>13</v>
      </c>
      <c r="J45" s="56">
        <v>18</v>
      </c>
      <c r="K45" s="56">
        <v>8</v>
      </c>
      <c r="L45" s="56">
        <v>7</v>
      </c>
      <c r="M45" s="56">
        <v>11</v>
      </c>
      <c r="N45" s="56">
        <v>9</v>
      </c>
      <c r="O45" s="56">
        <v>16</v>
      </c>
      <c r="P45" s="34">
        <f t="shared" si="0"/>
        <v>100</v>
      </c>
      <c r="Q45" s="34">
        <f t="shared" si="1"/>
        <v>100</v>
      </c>
      <c r="R45" s="34">
        <f t="shared" si="2"/>
        <v>100</v>
      </c>
      <c r="S45" s="49">
        <v>0</v>
      </c>
      <c r="T45" s="51"/>
    </row>
    <row r="46" spans="1:20" ht="38.25" customHeight="1">
      <c r="A46" s="11" t="s">
        <v>114</v>
      </c>
      <c r="B46" s="41" t="s">
        <v>612</v>
      </c>
      <c r="C46" s="11" t="s">
        <v>541</v>
      </c>
      <c r="D46" s="35">
        <v>1</v>
      </c>
      <c r="E46" s="36">
        <v>1</v>
      </c>
      <c r="F46" s="36">
        <v>1</v>
      </c>
      <c r="G46" s="36">
        <v>1</v>
      </c>
      <c r="H46" s="36"/>
      <c r="I46" s="34"/>
      <c r="J46" s="34"/>
      <c r="K46" s="34"/>
      <c r="L46" s="34"/>
      <c r="M46" s="34">
        <v>1</v>
      </c>
      <c r="N46" s="34"/>
      <c r="O46" s="34"/>
      <c r="P46" s="34">
        <f t="shared" si="0"/>
        <v>100</v>
      </c>
      <c r="Q46" s="34">
        <f t="shared" si="1"/>
        <v>100</v>
      </c>
      <c r="R46" s="34">
        <f t="shared" si="2"/>
        <v>100</v>
      </c>
      <c r="S46" s="35"/>
    </row>
    <row r="47" spans="1:20" ht="38.25" customHeight="1">
      <c r="A47" s="11" t="s">
        <v>114</v>
      </c>
      <c r="B47" s="21" t="s">
        <v>611</v>
      </c>
      <c r="C47" s="11" t="s">
        <v>541</v>
      </c>
      <c r="D47" s="35">
        <v>7</v>
      </c>
      <c r="E47" s="36">
        <v>7</v>
      </c>
      <c r="F47" s="36">
        <v>7</v>
      </c>
      <c r="G47" s="36">
        <v>7</v>
      </c>
      <c r="H47" s="36"/>
      <c r="I47" s="34">
        <v>1</v>
      </c>
      <c r="J47" s="34">
        <v>1</v>
      </c>
      <c r="K47" s="34">
        <v>1</v>
      </c>
      <c r="L47" s="34">
        <v>1</v>
      </c>
      <c r="M47" s="34">
        <v>1</v>
      </c>
      <c r="N47" s="34">
        <v>1</v>
      </c>
      <c r="O47" s="34">
        <v>1</v>
      </c>
      <c r="P47" s="34">
        <f t="shared" si="0"/>
        <v>99.999999999999986</v>
      </c>
      <c r="Q47" s="34">
        <f t="shared" si="1"/>
        <v>99.999999999999986</v>
      </c>
      <c r="R47" s="34">
        <f t="shared" si="2"/>
        <v>99.999999999999986</v>
      </c>
      <c r="S47" s="35"/>
    </row>
    <row r="48" spans="1:20" ht="38.25" customHeight="1">
      <c r="A48" s="11" t="s">
        <v>114</v>
      </c>
      <c r="B48" s="21" t="s">
        <v>613</v>
      </c>
      <c r="C48" s="11" t="s">
        <v>541</v>
      </c>
      <c r="D48" s="35">
        <v>74</v>
      </c>
      <c r="E48" s="36">
        <v>74</v>
      </c>
      <c r="F48" s="36">
        <v>74</v>
      </c>
      <c r="G48" s="36">
        <v>74</v>
      </c>
      <c r="H48" s="36"/>
      <c r="I48" s="34">
        <v>12</v>
      </c>
      <c r="J48" s="34">
        <v>17</v>
      </c>
      <c r="K48" s="34">
        <v>7</v>
      </c>
      <c r="L48" s="34">
        <v>6</v>
      </c>
      <c r="M48" s="34">
        <v>9</v>
      </c>
      <c r="N48" s="34">
        <v>8</v>
      </c>
      <c r="O48" s="34">
        <v>15</v>
      </c>
      <c r="P48" s="34">
        <f t="shared" si="0"/>
        <v>100</v>
      </c>
      <c r="Q48" s="34">
        <f t="shared" si="1"/>
        <v>100</v>
      </c>
      <c r="R48" s="34">
        <f t="shared" si="2"/>
        <v>100</v>
      </c>
      <c r="S48" s="35"/>
    </row>
    <row r="49" spans="1:20" s="45" customFormat="1" ht="42" customHeight="1">
      <c r="A49" s="47" t="s">
        <v>69</v>
      </c>
      <c r="B49" s="48" t="s">
        <v>553</v>
      </c>
      <c r="C49" s="47"/>
      <c r="D49" s="35"/>
      <c r="E49" s="50"/>
      <c r="F49" s="50"/>
      <c r="G49" s="50"/>
      <c r="H49" s="50"/>
      <c r="I49" s="57"/>
      <c r="J49" s="57"/>
      <c r="K49" s="57"/>
      <c r="L49" s="57"/>
      <c r="M49" s="57"/>
      <c r="N49" s="57"/>
      <c r="O49" s="57"/>
      <c r="P49" s="34"/>
      <c r="Q49" s="34"/>
      <c r="R49" s="34"/>
      <c r="S49" s="50"/>
      <c r="T49" s="51"/>
    </row>
    <row r="50" spans="1:20" s="45" customFormat="1" ht="51.75" customHeight="1">
      <c r="A50" s="47">
        <v>1</v>
      </c>
      <c r="B50" s="48" t="s">
        <v>554</v>
      </c>
      <c r="C50" s="47" t="s">
        <v>28</v>
      </c>
      <c r="D50" s="49">
        <v>17420</v>
      </c>
      <c r="E50" s="49">
        <v>22014</v>
      </c>
      <c r="F50" s="49">
        <v>21605</v>
      </c>
      <c r="G50" s="49">
        <v>22014</v>
      </c>
      <c r="H50" s="49"/>
      <c r="I50" s="49">
        <v>6000</v>
      </c>
      <c r="J50" s="49">
        <v>5695</v>
      </c>
      <c r="K50" s="49">
        <v>3380</v>
      </c>
      <c r="L50" s="49">
        <v>1291</v>
      </c>
      <c r="M50" s="49">
        <v>2520</v>
      </c>
      <c r="N50" s="49">
        <v>2408</v>
      </c>
      <c r="O50" s="49">
        <v>720</v>
      </c>
      <c r="P50" s="34">
        <f t="shared" si="0"/>
        <v>124.02411021814008</v>
      </c>
      <c r="Q50" s="34">
        <f t="shared" si="1"/>
        <v>98.142091396384131</v>
      </c>
      <c r="R50" s="34">
        <f t="shared" si="2"/>
        <v>100</v>
      </c>
      <c r="S50" s="49"/>
      <c r="T50" s="51"/>
    </row>
    <row r="51" spans="1:20" ht="51" customHeight="1">
      <c r="A51" s="11" t="s">
        <v>114</v>
      </c>
      <c r="B51" s="21" t="s">
        <v>614</v>
      </c>
      <c r="C51" s="11" t="s">
        <v>21</v>
      </c>
      <c r="D51" s="382">
        <v>36.469455261064354</v>
      </c>
      <c r="E51" s="37">
        <v>45</v>
      </c>
      <c r="F51" s="37">
        <v>44</v>
      </c>
      <c r="G51" s="37">
        <v>45</v>
      </c>
      <c r="H51" s="37"/>
      <c r="I51" s="42">
        <v>74.497144276136069</v>
      </c>
      <c r="J51" s="42">
        <v>40.091517071453708</v>
      </c>
      <c r="K51" s="42">
        <v>42.2130635693768</v>
      </c>
      <c r="L51" s="42">
        <v>38.745498199279709</v>
      </c>
      <c r="M51" s="42">
        <v>47.727272727272727</v>
      </c>
      <c r="N51" s="42">
        <v>45.365486058779204</v>
      </c>
      <c r="O51" s="42">
        <v>15.135589657347067</v>
      </c>
      <c r="P51" s="34">
        <f t="shared" si="0"/>
        <v>120.64890929965557</v>
      </c>
      <c r="Q51" s="34">
        <f t="shared" si="1"/>
        <v>97.777777777777771</v>
      </c>
      <c r="R51" s="34">
        <f t="shared" si="2"/>
        <v>100</v>
      </c>
      <c r="S51" s="37"/>
    </row>
    <row r="52" spans="1:20" s="45" customFormat="1" ht="51" customHeight="1">
      <c r="A52" s="47">
        <v>2</v>
      </c>
      <c r="B52" s="48" t="s">
        <v>555</v>
      </c>
      <c r="C52" s="58" t="s">
        <v>556</v>
      </c>
      <c r="D52" s="49">
        <v>4276</v>
      </c>
      <c r="E52" s="49">
        <v>4902</v>
      </c>
      <c r="F52" s="49">
        <v>4883</v>
      </c>
      <c r="G52" s="49">
        <v>4902</v>
      </c>
      <c r="H52" s="49"/>
      <c r="I52" s="49">
        <v>1320</v>
      </c>
      <c r="J52" s="49">
        <v>995</v>
      </c>
      <c r="K52" s="49">
        <v>741</v>
      </c>
      <c r="L52" s="49">
        <v>498</v>
      </c>
      <c r="M52" s="49">
        <v>580</v>
      </c>
      <c r="N52" s="49">
        <v>538</v>
      </c>
      <c r="O52" s="49">
        <v>230</v>
      </c>
      <c r="P52" s="34">
        <f t="shared" si="0"/>
        <v>114.1955098222638</v>
      </c>
      <c r="Q52" s="34">
        <f t="shared" si="1"/>
        <v>99.612403100775182</v>
      </c>
      <c r="R52" s="34">
        <f t="shared" si="2"/>
        <v>100</v>
      </c>
      <c r="S52" s="49"/>
      <c r="T52" s="51"/>
    </row>
    <row r="53" spans="1:20" s="45" customFormat="1" ht="51" customHeight="1">
      <c r="A53" s="47">
        <v>3</v>
      </c>
      <c r="B53" s="48" t="s">
        <v>557</v>
      </c>
      <c r="C53" s="47" t="s">
        <v>558</v>
      </c>
      <c r="D53" s="49">
        <v>136</v>
      </c>
      <c r="E53" s="49">
        <v>137</v>
      </c>
      <c r="F53" s="49">
        <v>137</v>
      </c>
      <c r="G53" s="49">
        <v>137</v>
      </c>
      <c r="H53" s="49"/>
      <c r="I53" s="49">
        <v>28</v>
      </c>
      <c r="J53" s="49">
        <v>35</v>
      </c>
      <c r="K53" s="49">
        <v>24</v>
      </c>
      <c r="L53" s="49">
        <v>10</v>
      </c>
      <c r="M53" s="49">
        <v>13</v>
      </c>
      <c r="N53" s="49">
        <v>16</v>
      </c>
      <c r="O53" s="49">
        <v>11</v>
      </c>
      <c r="P53" s="34">
        <f t="shared" si="0"/>
        <v>100.73529411764706</v>
      </c>
      <c r="Q53" s="34">
        <f t="shared" si="1"/>
        <v>99.999999999999986</v>
      </c>
      <c r="R53" s="34">
        <f t="shared" si="2"/>
        <v>99.999999999999986</v>
      </c>
      <c r="S53" s="49"/>
      <c r="T53" s="51"/>
    </row>
    <row r="54" spans="1:20" s="45" customFormat="1" ht="45" customHeight="1">
      <c r="A54" s="47">
        <v>4</v>
      </c>
      <c r="B54" s="48" t="s">
        <v>559</v>
      </c>
      <c r="C54" s="47"/>
      <c r="D54" s="35"/>
      <c r="E54" s="50"/>
      <c r="F54" s="50"/>
      <c r="G54" s="50"/>
      <c r="H54" s="50"/>
      <c r="I54" s="50"/>
      <c r="J54" s="50"/>
      <c r="K54" s="50"/>
      <c r="L54" s="50"/>
      <c r="M54" s="50"/>
      <c r="N54" s="50"/>
      <c r="O54" s="50"/>
      <c r="P54" s="34"/>
      <c r="Q54" s="34"/>
      <c r="R54" s="34"/>
      <c r="S54" s="50"/>
      <c r="T54" s="51"/>
    </row>
    <row r="55" spans="1:20" ht="45" customHeight="1">
      <c r="A55" s="11" t="s">
        <v>114</v>
      </c>
      <c r="B55" s="21" t="s">
        <v>615</v>
      </c>
      <c r="C55" s="11" t="s">
        <v>560</v>
      </c>
      <c r="D55" s="35">
        <v>1</v>
      </c>
      <c r="E55" s="36">
        <v>1</v>
      </c>
      <c r="F55" s="36">
        <v>1</v>
      </c>
      <c r="G55" s="36">
        <v>1</v>
      </c>
      <c r="H55" s="36"/>
      <c r="I55" s="34">
        <v>0</v>
      </c>
      <c r="J55" s="34">
        <v>0</v>
      </c>
      <c r="K55" s="34">
        <v>0</v>
      </c>
      <c r="L55" s="34">
        <v>0</v>
      </c>
      <c r="M55" s="34">
        <v>0</v>
      </c>
      <c r="N55" s="34">
        <v>0</v>
      </c>
      <c r="O55" s="34">
        <v>0</v>
      </c>
      <c r="P55" s="34">
        <f t="shared" si="0"/>
        <v>100</v>
      </c>
      <c r="Q55" s="34">
        <f t="shared" si="1"/>
        <v>100</v>
      </c>
      <c r="R55" s="34">
        <f t="shared" si="2"/>
        <v>100</v>
      </c>
      <c r="S55" s="35"/>
    </row>
    <row r="56" spans="1:20" ht="45" customHeight="1">
      <c r="A56" s="11" t="s">
        <v>114</v>
      </c>
      <c r="B56" s="21" t="s">
        <v>616</v>
      </c>
      <c r="C56" s="11" t="s">
        <v>561</v>
      </c>
      <c r="D56" s="35">
        <v>60</v>
      </c>
      <c r="E56" s="36">
        <v>61</v>
      </c>
      <c r="F56" s="36">
        <v>61</v>
      </c>
      <c r="G56" s="36">
        <v>6</v>
      </c>
      <c r="H56" s="36"/>
      <c r="I56" s="34">
        <v>9</v>
      </c>
      <c r="J56" s="34">
        <v>30</v>
      </c>
      <c r="K56" s="34">
        <v>11</v>
      </c>
      <c r="L56" s="34">
        <v>6</v>
      </c>
      <c r="M56" s="34">
        <v>2</v>
      </c>
      <c r="N56" s="34">
        <v>1</v>
      </c>
      <c r="O56" s="34">
        <v>1</v>
      </c>
      <c r="P56" s="34">
        <f t="shared" si="0"/>
        <v>101.66666666666667</v>
      </c>
      <c r="Q56" s="34">
        <f t="shared" si="1"/>
        <v>100</v>
      </c>
      <c r="R56" s="34">
        <f t="shared" si="2"/>
        <v>9.8360655737704921</v>
      </c>
      <c r="S56" s="35"/>
    </row>
    <row r="57" spans="1:20" ht="46.5" hidden="1" customHeight="1">
      <c r="A57" s="11"/>
      <c r="B57" s="21" t="s">
        <v>562</v>
      </c>
      <c r="C57" s="11"/>
      <c r="D57" s="11">
        <v>60</v>
      </c>
      <c r="E57" s="35"/>
      <c r="F57" s="35"/>
      <c r="G57" s="35"/>
      <c r="H57" s="35"/>
      <c r="I57" s="35"/>
      <c r="J57" s="35"/>
      <c r="K57" s="35"/>
      <c r="L57" s="35"/>
      <c r="M57" s="35"/>
      <c r="N57" s="35"/>
      <c r="O57" s="35"/>
      <c r="P57" s="35"/>
      <c r="Q57" s="35"/>
      <c r="R57" s="35"/>
      <c r="S57" s="35"/>
    </row>
    <row r="58" spans="1:20" ht="46.5" hidden="1" customHeight="1">
      <c r="A58" s="11"/>
      <c r="B58" s="21" t="s">
        <v>563</v>
      </c>
      <c r="C58" s="11"/>
      <c r="D58" s="11"/>
      <c r="E58" s="35"/>
      <c r="F58" s="35"/>
      <c r="G58" s="35"/>
      <c r="H58" s="35"/>
      <c r="I58" s="35"/>
      <c r="J58" s="35"/>
      <c r="K58" s="35"/>
      <c r="L58" s="35"/>
      <c r="M58" s="35"/>
      <c r="N58" s="35"/>
      <c r="O58" s="35"/>
      <c r="P58" s="35"/>
      <c r="Q58" s="35"/>
      <c r="R58" s="35"/>
      <c r="S58" s="35"/>
    </row>
    <row r="60" spans="1:20" ht="75.75" hidden="1" customHeight="1">
      <c r="A60" s="45" t="s">
        <v>619</v>
      </c>
      <c r="B60" s="729" t="s">
        <v>622</v>
      </c>
      <c r="C60" s="729"/>
      <c r="D60" s="729"/>
      <c r="E60" s="729"/>
      <c r="F60" s="729"/>
      <c r="G60" s="729"/>
      <c r="H60" s="729"/>
      <c r="I60" s="729"/>
      <c r="J60" s="729"/>
      <c r="K60" s="729"/>
      <c r="L60" s="729"/>
      <c r="M60" s="729"/>
      <c r="N60" s="729"/>
      <c r="O60" s="729"/>
      <c r="P60" s="729"/>
      <c r="Q60" s="729"/>
      <c r="R60" s="729"/>
      <c r="S60" s="729"/>
    </row>
  </sheetData>
  <mergeCells count="20">
    <mergeCell ref="B60:S60"/>
    <mergeCell ref="Q6:Q7"/>
    <mergeCell ref="R6:R7"/>
    <mergeCell ref="P6:P7"/>
    <mergeCell ref="D5:D7"/>
    <mergeCell ref="E5:G5"/>
    <mergeCell ref="A1:B1"/>
    <mergeCell ref="A2:S2"/>
    <mergeCell ref="A3:S3"/>
    <mergeCell ref="A4:C4"/>
    <mergeCell ref="A5:A7"/>
    <mergeCell ref="B5:B7"/>
    <mergeCell ref="C5:C7"/>
    <mergeCell ref="P5:R5"/>
    <mergeCell ref="S5:S7"/>
    <mergeCell ref="F6:F7"/>
    <mergeCell ref="E6:E7"/>
    <mergeCell ref="H5:H7"/>
    <mergeCell ref="I6:O6"/>
    <mergeCell ref="G6:G7"/>
  </mergeCells>
  <printOptions horizontalCentered="1"/>
  <pageMargins left="0.31496062992125984" right="0.31496062992125984" top="0.27559055118110237" bottom="0.35433070866141736" header="0.51181102362204722" footer="0.19685039370078741"/>
  <pageSetup paperSize="9" scale="55" orientation="portrait" verticalDpi="300" r:id="rId1"/>
  <headerFooter>
    <oddFooter>&amp;CPage &amp;P</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M41"/>
  <sheetViews>
    <sheetView zoomScale="130" zoomScaleNormal="130" workbookViewId="0">
      <selection activeCell="F9" sqref="F9"/>
    </sheetView>
  </sheetViews>
  <sheetFormatPr defaultColWidth="9" defaultRowHeight="18.75"/>
  <cols>
    <col min="1" max="1" width="6.625" style="68" customWidth="1"/>
    <col min="2" max="2" width="52.75" style="82" customWidth="1"/>
    <col min="3" max="3" width="11.75" style="68" customWidth="1"/>
    <col min="4" max="7" width="10.75" style="68" customWidth="1"/>
    <col min="8" max="8" width="12.75" style="68" hidden="1" customWidth="1"/>
    <col min="9" max="9" width="11.125" style="68" customWidth="1"/>
    <col min="10" max="12" width="11.75" style="68" customWidth="1"/>
    <col min="13" max="13" width="39.25" style="68" customWidth="1"/>
    <col min="14" max="16384" width="9" style="2"/>
  </cols>
  <sheetData>
    <row r="1" spans="1:12" ht="18.75" customHeight="1">
      <c r="A1" s="686" t="s">
        <v>564</v>
      </c>
      <c r="B1" s="686"/>
    </row>
    <row r="2" spans="1:12">
      <c r="A2" s="662" t="s">
        <v>670</v>
      </c>
      <c r="B2" s="662"/>
      <c r="C2" s="662"/>
      <c r="D2" s="662"/>
      <c r="E2" s="662"/>
      <c r="F2" s="662"/>
      <c r="G2" s="662"/>
      <c r="H2" s="662"/>
      <c r="I2" s="662"/>
      <c r="J2" s="662"/>
      <c r="K2" s="662"/>
      <c r="L2" s="662"/>
    </row>
    <row r="3" spans="1:12" ht="27.75" customHeight="1">
      <c r="A3" s="731" t="s">
        <v>645</v>
      </c>
      <c r="B3" s="731"/>
      <c r="C3" s="731"/>
      <c r="D3" s="731"/>
      <c r="E3" s="731"/>
      <c r="F3" s="731"/>
      <c r="G3" s="731"/>
      <c r="H3" s="731"/>
      <c r="I3" s="731"/>
      <c r="J3" s="731"/>
      <c r="K3" s="731"/>
      <c r="L3" s="731"/>
    </row>
    <row r="4" spans="1:12" ht="20.25" customHeight="1">
      <c r="A4" s="732"/>
      <c r="B4" s="732"/>
      <c r="C4" s="732"/>
    </row>
    <row r="5" spans="1:12" ht="37.5" customHeight="1">
      <c r="A5" s="664" t="s">
        <v>1</v>
      </c>
      <c r="B5" s="664" t="s">
        <v>2</v>
      </c>
      <c r="C5" s="659" t="s">
        <v>3</v>
      </c>
      <c r="D5" s="734" t="s">
        <v>657</v>
      </c>
      <c r="E5" s="736" t="s">
        <v>641</v>
      </c>
      <c r="F5" s="737"/>
      <c r="G5" s="738"/>
      <c r="H5" s="734" t="s">
        <v>646</v>
      </c>
      <c r="I5" s="733" t="s">
        <v>5</v>
      </c>
      <c r="J5" s="688"/>
      <c r="K5" s="689"/>
      <c r="L5" s="659" t="s">
        <v>47</v>
      </c>
    </row>
    <row r="6" spans="1:12" ht="117" customHeight="1">
      <c r="A6" s="664"/>
      <c r="B6" s="664"/>
      <c r="C6" s="659"/>
      <c r="D6" s="735"/>
      <c r="E6" s="70" t="s">
        <v>7</v>
      </c>
      <c r="F6" s="70" t="s">
        <v>8</v>
      </c>
      <c r="G6" s="70" t="s">
        <v>9</v>
      </c>
      <c r="H6" s="735"/>
      <c r="I6" s="32" t="s">
        <v>663</v>
      </c>
      <c r="J6" s="4" t="s">
        <v>664</v>
      </c>
      <c r="K6" s="4" t="s">
        <v>665</v>
      </c>
      <c r="L6" s="659"/>
    </row>
    <row r="7" spans="1:12" s="125" customFormat="1" ht="32.25" customHeight="1">
      <c r="A7" s="99" t="s">
        <v>10</v>
      </c>
      <c r="B7" s="100" t="s">
        <v>565</v>
      </c>
      <c r="C7" s="99"/>
      <c r="D7" s="99"/>
      <c r="E7" s="99"/>
      <c r="F7" s="99"/>
      <c r="G7" s="99"/>
      <c r="H7" s="99"/>
      <c r="I7" s="377"/>
      <c r="J7" s="376"/>
      <c r="K7" s="376"/>
      <c r="L7" s="99"/>
    </row>
    <row r="8" spans="1:12" ht="28.5" customHeight="1">
      <c r="A8" s="71">
        <v>1</v>
      </c>
      <c r="B8" s="72" t="s">
        <v>566</v>
      </c>
      <c r="C8" s="71"/>
      <c r="D8" s="71"/>
      <c r="E8" s="71"/>
      <c r="F8" s="71"/>
      <c r="G8" s="71"/>
      <c r="H8" s="71"/>
      <c r="I8" s="71"/>
      <c r="J8" s="71"/>
      <c r="K8" s="71"/>
      <c r="L8" s="71"/>
    </row>
    <row r="9" spans="1:12" ht="28.5" customHeight="1">
      <c r="A9" s="71"/>
      <c r="B9" s="72" t="s">
        <v>567</v>
      </c>
      <c r="C9" s="71" t="s">
        <v>568</v>
      </c>
      <c r="D9" s="71">
        <v>1</v>
      </c>
      <c r="E9" s="73">
        <v>1</v>
      </c>
      <c r="F9" s="73">
        <v>1</v>
      </c>
      <c r="G9" s="73">
        <v>1</v>
      </c>
      <c r="H9" s="73"/>
      <c r="I9" s="74">
        <f>F9/D9%</f>
        <v>100</v>
      </c>
      <c r="J9" s="74">
        <f>F9/E9%</f>
        <v>100</v>
      </c>
      <c r="K9" s="74">
        <f>G9/E9%</f>
        <v>100</v>
      </c>
      <c r="L9" s="71"/>
    </row>
    <row r="10" spans="1:12" ht="30" hidden="1" customHeight="1">
      <c r="A10" s="71"/>
      <c r="B10" s="72" t="s">
        <v>569</v>
      </c>
      <c r="C10" s="71" t="s">
        <v>568</v>
      </c>
      <c r="D10" s="71"/>
      <c r="E10" s="73"/>
      <c r="F10" s="73"/>
      <c r="G10" s="73"/>
      <c r="H10" s="73"/>
      <c r="I10" s="74" t="e">
        <f t="shared" ref="I10:I38" si="0">F10/D10%</f>
        <v>#DIV/0!</v>
      </c>
      <c r="J10" s="74" t="e">
        <f t="shared" ref="J10:J38" si="1">F10/E10%</f>
        <v>#DIV/0!</v>
      </c>
      <c r="K10" s="74" t="e">
        <f t="shared" ref="K10:K38" si="2">G10/E10%</f>
        <v>#DIV/0!</v>
      </c>
      <c r="L10" s="71"/>
    </row>
    <row r="11" spans="1:12" ht="28.5" customHeight="1">
      <c r="A11" s="71"/>
      <c r="B11" s="72" t="s">
        <v>570</v>
      </c>
      <c r="C11" s="71" t="s">
        <v>568</v>
      </c>
      <c r="D11" s="71">
        <v>1</v>
      </c>
      <c r="E11" s="73">
        <v>1</v>
      </c>
      <c r="F11" s="73">
        <v>1</v>
      </c>
      <c r="G11" s="73">
        <v>1</v>
      </c>
      <c r="H11" s="73"/>
      <c r="I11" s="74">
        <f t="shared" si="0"/>
        <v>100</v>
      </c>
      <c r="J11" s="74">
        <f t="shared" si="1"/>
        <v>100</v>
      </c>
      <c r="K11" s="74">
        <f t="shared" si="2"/>
        <v>100</v>
      </c>
      <c r="L11" s="71"/>
    </row>
    <row r="12" spans="1:12" ht="32.25" customHeight="1">
      <c r="A12" s="71">
        <v>2</v>
      </c>
      <c r="B12" s="72" t="s">
        <v>571</v>
      </c>
      <c r="C12" s="71" t="s">
        <v>572</v>
      </c>
      <c r="D12" s="71">
        <v>3</v>
      </c>
      <c r="E12" s="73">
        <v>3</v>
      </c>
      <c r="F12" s="73">
        <v>3</v>
      </c>
      <c r="G12" s="73">
        <v>3</v>
      </c>
      <c r="H12" s="73"/>
      <c r="I12" s="74">
        <f t="shared" si="0"/>
        <v>100</v>
      </c>
      <c r="J12" s="74">
        <f t="shared" si="1"/>
        <v>100</v>
      </c>
      <c r="K12" s="74">
        <f t="shared" si="2"/>
        <v>100</v>
      </c>
      <c r="L12" s="71"/>
    </row>
    <row r="13" spans="1:12" s="125" customFormat="1" ht="32.25" customHeight="1">
      <c r="A13" s="99" t="s">
        <v>18</v>
      </c>
      <c r="B13" s="100" t="s">
        <v>573</v>
      </c>
      <c r="C13" s="99"/>
      <c r="D13" s="99"/>
      <c r="E13" s="99"/>
      <c r="F13" s="99"/>
      <c r="G13" s="99"/>
      <c r="H13" s="99"/>
      <c r="I13" s="74"/>
      <c r="J13" s="74"/>
      <c r="K13" s="74"/>
      <c r="L13" s="99"/>
    </row>
    <row r="14" spans="1:12" ht="42.75" customHeight="1">
      <c r="A14" s="71">
        <v>1</v>
      </c>
      <c r="B14" s="72" t="s">
        <v>574</v>
      </c>
      <c r="C14" s="71" t="s">
        <v>411</v>
      </c>
      <c r="D14" s="73">
        <v>301</v>
      </c>
      <c r="E14" s="73">
        <v>309</v>
      </c>
      <c r="F14" s="73">
        <v>309</v>
      </c>
      <c r="G14" s="73">
        <v>309</v>
      </c>
      <c r="H14" s="73"/>
      <c r="I14" s="74">
        <f t="shared" si="0"/>
        <v>102.65780730897011</v>
      </c>
      <c r="J14" s="74">
        <f t="shared" si="1"/>
        <v>100</v>
      </c>
      <c r="K14" s="74">
        <f t="shared" si="2"/>
        <v>100</v>
      </c>
      <c r="L14" s="71"/>
    </row>
    <row r="15" spans="1:12" ht="42.75" customHeight="1">
      <c r="A15" s="71">
        <v>2</v>
      </c>
      <c r="B15" s="72" t="s">
        <v>575</v>
      </c>
      <c r="C15" s="71" t="s">
        <v>576</v>
      </c>
      <c r="D15" s="75">
        <v>92539</v>
      </c>
      <c r="E15" s="75">
        <v>92545</v>
      </c>
      <c r="F15" s="75">
        <v>92545</v>
      </c>
      <c r="G15" s="75">
        <v>92545</v>
      </c>
      <c r="H15" s="75"/>
      <c r="I15" s="74">
        <f t="shared" si="0"/>
        <v>100.00648375279611</v>
      </c>
      <c r="J15" s="74">
        <f t="shared" si="1"/>
        <v>100</v>
      </c>
      <c r="K15" s="74">
        <f t="shared" si="2"/>
        <v>100</v>
      </c>
      <c r="L15" s="71"/>
    </row>
    <row r="16" spans="1:12" ht="42.75" customHeight="1">
      <c r="A16" s="71">
        <v>3</v>
      </c>
      <c r="B16" s="72" t="s">
        <v>577</v>
      </c>
      <c r="C16" s="71" t="s">
        <v>576</v>
      </c>
      <c r="D16" s="75">
        <v>1848</v>
      </c>
      <c r="E16" s="75">
        <v>1890</v>
      </c>
      <c r="F16" s="75">
        <v>1890</v>
      </c>
      <c r="G16" s="75">
        <v>1890</v>
      </c>
      <c r="H16" s="75"/>
      <c r="I16" s="74">
        <f t="shared" si="0"/>
        <v>102.27272727272727</v>
      </c>
      <c r="J16" s="74">
        <f t="shared" si="1"/>
        <v>100.00000000000001</v>
      </c>
      <c r="K16" s="74">
        <f t="shared" si="2"/>
        <v>100.00000000000001</v>
      </c>
      <c r="L16" s="71"/>
    </row>
    <row r="17" spans="1:13" ht="42.75" customHeight="1">
      <c r="A17" s="71">
        <v>4</v>
      </c>
      <c r="B17" s="76" t="s">
        <v>578</v>
      </c>
      <c r="C17" s="71" t="s">
        <v>21</v>
      </c>
      <c r="D17" s="73">
        <v>100</v>
      </c>
      <c r="E17" s="74">
        <v>100</v>
      </c>
      <c r="F17" s="74">
        <v>100</v>
      </c>
      <c r="G17" s="74">
        <v>100</v>
      </c>
      <c r="H17" s="74"/>
      <c r="I17" s="74">
        <f t="shared" si="0"/>
        <v>100</v>
      </c>
      <c r="J17" s="74">
        <f t="shared" si="1"/>
        <v>100</v>
      </c>
      <c r="K17" s="74">
        <f t="shared" si="2"/>
        <v>100</v>
      </c>
      <c r="L17" s="71"/>
    </row>
    <row r="18" spans="1:13" ht="42.75" customHeight="1">
      <c r="A18" s="71">
        <v>5</v>
      </c>
      <c r="B18" s="72" t="s">
        <v>579</v>
      </c>
      <c r="C18" s="71" t="s">
        <v>576</v>
      </c>
      <c r="D18" s="74">
        <v>16520</v>
      </c>
      <c r="E18" s="74">
        <v>19567</v>
      </c>
      <c r="F18" s="74">
        <v>18890</v>
      </c>
      <c r="G18" s="74">
        <v>19567</v>
      </c>
      <c r="H18" s="74"/>
      <c r="I18" s="74">
        <f t="shared" si="0"/>
        <v>114.34624697336562</v>
      </c>
      <c r="J18" s="74">
        <f t="shared" si="1"/>
        <v>96.540093013747637</v>
      </c>
      <c r="K18" s="74">
        <f t="shared" si="2"/>
        <v>100</v>
      </c>
      <c r="L18" s="71"/>
    </row>
    <row r="19" spans="1:13" ht="48" customHeight="1">
      <c r="A19" s="71">
        <v>6</v>
      </c>
      <c r="B19" s="72" t="s">
        <v>580</v>
      </c>
      <c r="C19" s="77" t="s">
        <v>462</v>
      </c>
      <c r="D19" s="73">
        <v>7</v>
      </c>
      <c r="E19" s="73">
        <v>7</v>
      </c>
      <c r="F19" s="73">
        <v>7</v>
      </c>
      <c r="G19" s="73">
        <v>7</v>
      </c>
      <c r="H19" s="73"/>
      <c r="I19" s="74">
        <f t="shared" si="0"/>
        <v>99.999999999999986</v>
      </c>
      <c r="J19" s="74">
        <f t="shared" si="1"/>
        <v>99.999999999999986</v>
      </c>
      <c r="K19" s="74">
        <f t="shared" si="2"/>
        <v>99.999999999999986</v>
      </c>
      <c r="L19" s="71"/>
    </row>
    <row r="20" spans="1:13" s="106" customFormat="1" ht="39.75" customHeight="1">
      <c r="A20" s="69" t="s">
        <v>36</v>
      </c>
      <c r="B20" s="126" t="s">
        <v>581</v>
      </c>
      <c r="C20" s="69"/>
      <c r="D20" s="73"/>
      <c r="E20" s="69"/>
      <c r="F20" s="69"/>
      <c r="G20" s="69"/>
      <c r="H20" s="69"/>
      <c r="I20" s="74"/>
      <c r="J20" s="74"/>
      <c r="K20" s="74"/>
      <c r="L20" s="69"/>
      <c r="M20" s="122"/>
    </row>
    <row r="21" spans="1:13" ht="44.25" customHeight="1">
      <c r="A21" s="71">
        <v>1</v>
      </c>
      <c r="B21" s="76" t="s">
        <v>582</v>
      </c>
      <c r="C21" s="71" t="s">
        <v>583</v>
      </c>
      <c r="D21" s="78">
        <v>1098</v>
      </c>
      <c r="E21" s="78">
        <v>2170</v>
      </c>
      <c r="F21" s="78">
        <v>1153</v>
      </c>
      <c r="G21" s="78">
        <v>2170</v>
      </c>
      <c r="H21" s="78">
        <v>2170</v>
      </c>
      <c r="I21" s="74">
        <f t="shared" si="0"/>
        <v>105.00910746812386</v>
      </c>
      <c r="J21" s="74">
        <f t="shared" si="1"/>
        <v>53.133640552995395</v>
      </c>
      <c r="K21" s="74">
        <f t="shared" si="2"/>
        <v>100</v>
      </c>
      <c r="L21" s="71"/>
    </row>
    <row r="22" spans="1:13" ht="52.5" customHeight="1">
      <c r="A22" s="71"/>
      <c r="B22" s="76" t="s">
        <v>584</v>
      </c>
      <c r="C22" s="71" t="s">
        <v>583</v>
      </c>
      <c r="D22" s="73">
        <v>78</v>
      </c>
      <c r="E22" s="78">
        <v>170</v>
      </c>
      <c r="F22" s="78">
        <v>83</v>
      </c>
      <c r="G22" s="78">
        <v>170</v>
      </c>
      <c r="H22" s="78">
        <v>170</v>
      </c>
      <c r="I22" s="74">
        <f t="shared" si="0"/>
        <v>106.41025641025641</v>
      </c>
      <c r="J22" s="74">
        <f t="shared" si="1"/>
        <v>48.82352941176471</v>
      </c>
      <c r="K22" s="74">
        <f t="shared" si="2"/>
        <v>100</v>
      </c>
      <c r="L22" s="71"/>
    </row>
    <row r="23" spans="1:13" ht="41.25" hidden="1" customHeight="1">
      <c r="A23" s="71"/>
      <c r="B23" s="76" t="s">
        <v>585</v>
      </c>
      <c r="C23" s="71" t="s">
        <v>586</v>
      </c>
      <c r="D23" s="73"/>
      <c r="E23" s="78"/>
      <c r="F23" s="78"/>
      <c r="G23" s="78"/>
      <c r="H23" s="78"/>
      <c r="I23" s="74" t="e">
        <f t="shared" si="0"/>
        <v>#DIV/0!</v>
      </c>
      <c r="J23" s="74" t="e">
        <f t="shared" si="1"/>
        <v>#DIV/0!</v>
      </c>
      <c r="K23" s="74" t="e">
        <f t="shared" si="2"/>
        <v>#DIV/0!</v>
      </c>
      <c r="L23" s="71"/>
    </row>
    <row r="24" spans="1:13" ht="44.25" customHeight="1">
      <c r="A24" s="71">
        <v>2</v>
      </c>
      <c r="B24" s="76" t="s">
        <v>587</v>
      </c>
      <c r="C24" s="71" t="s">
        <v>583</v>
      </c>
      <c r="D24" s="78">
        <v>1020</v>
      </c>
      <c r="E24" s="78">
        <v>2000</v>
      </c>
      <c r="F24" s="78">
        <v>1070</v>
      </c>
      <c r="G24" s="78">
        <v>2000</v>
      </c>
      <c r="H24" s="78">
        <v>2000</v>
      </c>
      <c r="I24" s="74">
        <f t="shared" si="0"/>
        <v>104.90196078431373</v>
      </c>
      <c r="J24" s="74">
        <f t="shared" si="1"/>
        <v>53.5</v>
      </c>
      <c r="K24" s="74">
        <f t="shared" si="2"/>
        <v>100</v>
      </c>
      <c r="L24" s="71"/>
    </row>
    <row r="25" spans="1:13" ht="41.25" hidden="1" customHeight="1">
      <c r="A25" s="71"/>
      <c r="B25" s="76" t="s">
        <v>588</v>
      </c>
      <c r="C25" s="71" t="s">
        <v>589</v>
      </c>
      <c r="D25" s="73"/>
      <c r="E25" s="73"/>
      <c r="F25" s="73"/>
      <c r="G25" s="73"/>
      <c r="H25" s="73"/>
      <c r="I25" s="74" t="e">
        <f t="shared" si="0"/>
        <v>#DIV/0!</v>
      </c>
      <c r="J25" s="74" t="e">
        <f t="shared" si="1"/>
        <v>#DIV/0!</v>
      </c>
      <c r="K25" s="74" t="e">
        <f t="shared" si="2"/>
        <v>#DIV/0!</v>
      </c>
      <c r="L25" s="71"/>
    </row>
    <row r="26" spans="1:13" ht="41.25" hidden="1" customHeight="1">
      <c r="A26" s="71"/>
      <c r="B26" s="76" t="s">
        <v>590</v>
      </c>
      <c r="C26" s="71" t="s">
        <v>586</v>
      </c>
      <c r="D26" s="73"/>
      <c r="E26" s="73"/>
      <c r="F26" s="73"/>
      <c r="G26" s="73"/>
      <c r="H26" s="73"/>
      <c r="I26" s="74" t="e">
        <f t="shared" si="0"/>
        <v>#DIV/0!</v>
      </c>
      <c r="J26" s="74" t="e">
        <f t="shared" si="1"/>
        <v>#DIV/0!</v>
      </c>
      <c r="K26" s="74" t="e">
        <f t="shared" si="2"/>
        <v>#DIV/0!</v>
      </c>
      <c r="L26" s="71"/>
    </row>
    <row r="27" spans="1:13" ht="41.25" hidden="1" customHeight="1">
      <c r="A27" s="71">
        <v>3</v>
      </c>
      <c r="B27" s="76" t="s">
        <v>591</v>
      </c>
      <c r="C27" s="71" t="s">
        <v>583</v>
      </c>
      <c r="D27" s="73"/>
      <c r="E27" s="73"/>
      <c r="F27" s="73"/>
      <c r="G27" s="73"/>
      <c r="H27" s="73"/>
      <c r="I27" s="74" t="e">
        <f t="shared" si="0"/>
        <v>#DIV/0!</v>
      </c>
      <c r="J27" s="74" t="e">
        <f t="shared" si="1"/>
        <v>#DIV/0!</v>
      </c>
      <c r="K27" s="74" t="e">
        <f t="shared" si="2"/>
        <v>#DIV/0!</v>
      </c>
      <c r="L27" s="71"/>
    </row>
    <row r="28" spans="1:13" ht="41.25" hidden="1" customHeight="1">
      <c r="A28" s="71"/>
      <c r="B28" s="76" t="s">
        <v>592</v>
      </c>
      <c r="C28" s="71" t="s">
        <v>589</v>
      </c>
      <c r="D28" s="73"/>
      <c r="E28" s="73"/>
      <c r="F28" s="73"/>
      <c r="G28" s="73"/>
      <c r="H28" s="73"/>
      <c r="I28" s="74" t="e">
        <f t="shared" si="0"/>
        <v>#DIV/0!</v>
      </c>
      <c r="J28" s="74" t="e">
        <f t="shared" si="1"/>
        <v>#DIV/0!</v>
      </c>
      <c r="K28" s="74" t="e">
        <f t="shared" si="2"/>
        <v>#DIV/0!</v>
      </c>
      <c r="L28" s="71"/>
    </row>
    <row r="29" spans="1:13" ht="41.25" hidden="1" customHeight="1">
      <c r="A29" s="71"/>
      <c r="B29" s="76" t="s">
        <v>593</v>
      </c>
      <c r="C29" s="71" t="s">
        <v>586</v>
      </c>
      <c r="D29" s="73"/>
      <c r="E29" s="73"/>
      <c r="F29" s="73"/>
      <c r="G29" s="73"/>
      <c r="H29" s="73"/>
      <c r="I29" s="74" t="e">
        <f t="shared" si="0"/>
        <v>#DIV/0!</v>
      </c>
      <c r="J29" s="74" t="e">
        <f t="shared" si="1"/>
        <v>#DIV/0!</v>
      </c>
      <c r="K29" s="74" t="e">
        <f t="shared" si="2"/>
        <v>#DIV/0!</v>
      </c>
      <c r="L29" s="71"/>
    </row>
    <row r="30" spans="1:13" ht="41.25" hidden="1" customHeight="1">
      <c r="A30" s="71">
        <v>3</v>
      </c>
      <c r="B30" s="76" t="s">
        <v>594</v>
      </c>
      <c r="C30" s="71" t="s">
        <v>314</v>
      </c>
      <c r="D30" s="73"/>
      <c r="E30" s="78"/>
      <c r="F30" s="78"/>
      <c r="G30" s="78"/>
      <c r="H30" s="78"/>
      <c r="I30" s="74" t="e">
        <f t="shared" si="0"/>
        <v>#DIV/0!</v>
      </c>
      <c r="J30" s="74" t="e">
        <f t="shared" si="1"/>
        <v>#DIV/0!</v>
      </c>
      <c r="K30" s="74" t="e">
        <f t="shared" si="2"/>
        <v>#DIV/0!</v>
      </c>
      <c r="L30" s="71"/>
    </row>
    <row r="31" spans="1:13" ht="50.25" customHeight="1">
      <c r="A31" s="71">
        <v>3</v>
      </c>
      <c r="B31" s="76" t="s">
        <v>595</v>
      </c>
      <c r="C31" s="71" t="s">
        <v>596</v>
      </c>
      <c r="D31" s="73">
        <v>100</v>
      </c>
      <c r="E31" s="73">
        <v>100</v>
      </c>
      <c r="F31" s="73">
        <v>100</v>
      </c>
      <c r="G31" s="73">
        <v>100</v>
      </c>
      <c r="H31" s="73">
        <v>100</v>
      </c>
      <c r="I31" s="74">
        <f t="shared" si="0"/>
        <v>100</v>
      </c>
      <c r="J31" s="74">
        <f t="shared" si="1"/>
        <v>100</v>
      </c>
      <c r="K31" s="74">
        <f t="shared" si="2"/>
        <v>100</v>
      </c>
      <c r="L31" s="71"/>
    </row>
    <row r="32" spans="1:13" ht="41.25" hidden="1" customHeight="1">
      <c r="A32" s="71">
        <v>6</v>
      </c>
      <c r="B32" s="76" t="s">
        <v>597</v>
      </c>
      <c r="C32" s="71" t="s">
        <v>314</v>
      </c>
      <c r="D32" s="73"/>
      <c r="E32" s="73"/>
      <c r="F32" s="73"/>
      <c r="G32" s="73"/>
      <c r="H32" s="73"/>
      <c r="I32" s="74" t="e">
        <f t="shared" si="0"/>
        <v>#DIV/0!</v>
      </c>
      <c r="J32" s="74" t="e">
        <f t="shared" si="1"/>
        <v>#DIV/0!</v>
      </c>
      <c r="K32" s="74" t="e">
        <f t="shared" si="2"/>
        <v>#DIV/0!</v>
      </c>
      <c r="L32" s="71"/>
    </row>
    <row r="33" spans="1:12" ht="54.75" customHeight="1">
      <c r="A33" s="71">
        <v>4</v>
      </c>
      <c r="B33" s="76" t="s">
        <v>598</v>
      </c>
      <c r="C33" s="71" t="s">
        <v>596</v>
      </c>
      <c r="D33" s="73">
        <v>100</v>
      </c>
      <c r="E33" s="73">
        <v>100</v>
      </c>
      <c r="F33" s="73">
        <v>100</v>
      </c>
      <c r="G33" s="73">
        <v>100</v>
      </c>
      <c r="H33" s="73">
        <v>100</v>
      </c>
      <c r="I33" s="74">
        <f t="shared" si="0"/>
        <v>100</v>
      </c>
      <c r="J33" s="74">
        <f t="shared" si="1"/>
        <v>100</v>
      </c>
      <c r="K33" s="74">
        <f t="shared" si="2"/>
        <v>100</v>
      </c>
      <c r="L33" s="71"/>
    </row>
    <row r="34" spans="1:12" s="125" customFormat="1" ht="51.75" customHeight="1">
      <c r="A34" s="99" t="s">
        <v>599</v>
      </c>
      <c r="B34" s="128" t="s">
        <v>600</v>
      </c>
      <c r="C34" s="99"/>
      <c r="D34" s="73"/>
      <c r="E34" s="121"/>
      <c r="F34" s="121"/>
      <c r="G34" s="121"/>
      <c r="H34" s="121"/>
      <c r="I34" s="74"/>
      <c r="J34" s="74"/>
      <c r="K34" s="74"/>
      <c r="L34" s="99"/>
    </row>
    <row r="35" spans="1:12" ht="42" customHeight="1">
      <c r="A35" s="71">
        <v>1</v>
      </c>
      <c r="B35" s="72" t="s">
        <v>601</v>
      </c>
      <c r="C35" s="71" t="s">
        <v>602</v>
      </c>
      <c r="D35" s="73">
        <v>8</v>
      </c>
      <c r="E35" s="73">
        <v>8</v>
      </c>
      <c r="F35" s="73">
        <v>8</v>
      </c>
      <c r="G35" s="73">
        <v>8</v>
      </c>
      <c r="H35" s="73">
        <v>8</v>
      </c>
      <c r="I35" s="74">
        <f t="shared" si="0"/>
        <v>100</v>
      </c>
      <c r="J35" s="74">
        <f t="shared" si="1"/>
        <v>100</v>
      </c>
      <c r="K35" s="74">
        <f t="shared" si="2"/>
        <v>100</v>
      </c>
      <c r="L35" s="71"/>
    </row>
    <row r="36" spans="1:12" ht="41.25" hidden="1" customHeight="1">
      <c r="A36" s="71"/>
      <c r="B36" s="72" t="s">
        <v>603</v>
      </c>
      <c r="C36" s="71" t="s">
        <v>411</v>
      </c>
      <c r="D36" s="73"/>
      <c r="E36" s="73"/>
      <c r="F36" s="73"/>
      <c r="G36" s="73"/>
      <c r="H36" s="73"/>
      <c r="I36" s="74" t="e">
        <f t="shared" si="0"/>
        <v>#DIV/0!</v>
      </c>
      <c r="J36" s="74" t="e">
        <f t="shared" si="1"/>
        <v>#DIV/0!</v>
      </c>
      <c r="K36" s="74" t="e">
        <f t="shared" si="2"/>
        <v>#DIV/0!</v>
      </c>
      <c r="L36" s="71"/>
    </row>
    <row r="37" spans="1:12" ht="40.5" customHeight="1">
      <c r="A37" s="79"/>
      <c r="B37" s="79" t="s">
        <v>604</v>
      </c>
      <c r="C37" s="71" t="s">
        <v>602</v>
      </c>
      <c r="D37" s="73">
        <v>7</v>
      </c>
      <c r="E37" s="73">
        <v>7</v>
      </c>
      <c r="F37" s="73">
        <v>7</v>
      </c>
      <c r="G37" s="73">
        <v>7</v>
      </c>
      <c r="H37" s="73">
        <v>7</v>
      </c>
      <c r="I37" s="74">
        <f t="shared" si="0"/>
        <v>99.999999999999986</v>
      </c>
      <c r="J37" s="74">
        <f t="shared" si="1"/>
        <v>99.999999999999986</v>
      </c>
      <c r="K37" s="74">
        <f t="shared" si="2"/>
        <v>99.999999999999986</v>
      </c>
      <c r="L37" s="71"/>
    </row>
    <row r="38" spans="1:12" ht="41.25" customHeight="1">
      <c r="A38" s="71">
        <v>2</v>
      </c>
      <c r="B38" s="76" t="s">
        <v>605</v>
      </c>
      <c r="C38" s="71" t="s">
        <v>602</v>
      </c>
      <c r="D38" s="73">
        <v>1</v>
      </c>
      <c r="E38" s="73">
        <v>1</v>
      </c>
      <c r="F38" s="73">
        <v>1</v>
      </c>
      <c r="G38" s="73">
        <v>1</v>
      </c>
      <c r="H38" s="73">
        <v>1</v>
      </c>
      <c r="I38" s="74">
        <f t="shared" si="0"/>
        <v>100</v>
      </c>
      <c r="J38" s="74">
        <f t="shared" si="1"/>
        <v>100</v>
      </c>
      <c r="K38" s="74">
        <f t="shared" si="2"/>
        <v>100</v>
      </c>
      <c r="L38" s="71"/>
    </row>
    <row r="39" spans="1:12" ht="21.75" hidden="1" customHeight="1">
      <c r="A39" s="80">
        <v>3</v>
      </c>
      <c r="B39" s="81" t="s">
        <v>606</v>
      </c>
      <c r="C39" s="80"/>
      <c r="D39" s="80"/>
      <c r="E39" s="80"/>
      <c r="F39" s="80"/>
      <c r="G39" s="80"/>
      <c r="H39" s="80"/>
      <c r="I39" s="80"/>
      <c r="J39" s="80"/>
      <c r="K39" s="80"/>
      <c r="L39" s="80"/>
    </row>
    <row r="40" spans="1:12" ht="18.75" hidden="1" customHeight="1"/>
    <row r="41" spans="1:12" ht="18.75" hidden="1" customHeight="1"/>
  </sheetData>
  <mergeCells count="12">
    <mergeCell ref="L5:L6"/>
    <mergeCell ref="A1:B1"/>
    <mergeCell ref="A2:L2"/>
    <mergeCell ref="A3:L3"/>
    <mergeCell ref="A4:C4"/>
    <mergeCell ref="A5:A6"/>
    <mergeCell ref="B5:B6"/>
    <mergeCell ref="C5:C6"/>
    <mergeCell ref="I5:K5"/>
    <mergeCell ref="D5:D6"/>
    <mergeCell ref="E5:G5"/>
    <mergeCell ref="H5:H6"/>
  </mergeCells>
  <printOptions horizontalCentered="1"/>
  <pageMargins left="0.23622047244094491" right="0.23622047244094491" top="0.35433070866141736" bottom="0.70866141732283472" header="0.51181102362204722" footer="0.51181102362204722"/>
  <pageSetup paperSize="9" scale="55" orientation="portrait"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66CC"/>
  </sheetPr>
  <dimension ref="A1:D14"/>
  <sheetViews>
    <sheetView zoomScale="130" zoomScaleNormal="130" workbookViewId="0">
      <selection activeCell="E8" sqref="E8"/>
    </sheetView>
  </sheetViews>
  <sheetFormatPr defaultColWidth="9" defaultRowHeight="15"/>
  <cols>
    <col min="1" max="1" width="24.375" style="59" bestFit="1" customWidth="1"/>
    <col min="2" max="4" width="12.375" style="59" customWidth="1"/>
    <col min="5" max="16384" width="9" style="59"/>
  </cols>
  <sheetData>
    <row r="1" spans="1:4" ht="27.75" customHeight="1">
      <c r="A1" s="61" t="s">
        <v>636</v>
      </c>
      <c r="B1" s="62"/>
      <c r="C1" s="62"/>
      <c r="D1" s="62"/>
    </row>
    <row r="2" spans="1:4" ht="29.25" customHeight="1">
      <c r="A2" s="60" t="s">
        <v>628</v>
      </c>
      <c r="B2" s="60" t="s">
        <v>626</v>
      </c>
      <c r="C2" s="60" t="s">
        <v>627</v>
      </c>
      <c r="D2" s="60" t="s">
        <v>629</v>
      </c>
    </row>
    <row r="3" spans="1:4" s="62" customFormat="1" ht="24.75" customHeight="1">
      <c r="A3" s="65" t="str">
        <f>'2 NN LN TS'!B23</f>
        <v>- Tổng SLLT có hạt</v>
      </c>
      <c r="B3" s="63">
        <f>'2 NN LN TS'!E23</f>
        <v>8382.7315999999992</v>
      </c>
      <c r="C3" s="63" t="e">
        <f>'2 NN LN TS'!#REF!</f>
        <v>#REF!</v>
      </c>
      <c r="D3" s="63" t="e">
        <f>C3-B3</f>
        <v>#REF!</v>
      </c>
    </row>
    <row r="4" spans="1:4" s="62" customFormat="1" ht="24.75" customHeight="1">
      <c r="A4" s="65" t="str">
        <f>'2 NN LN TS'!B24</f>
        <v xml:space="preserve">Trong đó: - Thóc </v>
      </c>
      <c r="B4" s="63">
        <f>'2 NN LN TS'!E24</f>
        <v>2735.7615999999998</v>
      </c>
      <c r="C4" s="63" t="e">
        <f>'2 NN LN TS'!#REF!</f>
        <v>#REF!</v>
      </c>
      <c r="D4" s="63" t="e">
        <f>C4-B4</f>
        <v>#REF!</v>
      </c>
    </row>
    <row r="5" spans="1:4" s="62" customFormat="1" ht="24.75" customHeight="1">
      <c r="A5" s="65" t="s">
        <v>630</v>
      </c>
      <c r="B5" s="63">
        <f>'2 NN LN TS'!E32</f>
        <v>2735.7615999999998</v>
      </c>
      <c r="C5" s="63" t="e">
        <f>'2 NN LN TS'!#REF!</f>
        <v>#REF!</v>
      </c>
      <c r="D5" s="63" t="e">
        <f t="shared" ref="D5:D10" si="0">C5-B5</f>
        <v>#REF!</v>
      </c>
    </row>
    <row r="6" spans="1:4" s="62" customFormat="1" ht="24.75" customHeight="1">
      <c r="A6" s="65" t="s">
        <v>631</v>
      </c>
      <c r="B6" s="66">
        <f>'2 NN LN TS'!E40</f>
        <v>615.59</v>
      </c>
      <c r="C6" s="66" t="e">
        <f>'2 NN LN TS'!#REF!</f>
        <v>#REF!</v>
      </c>
      <c r="D6" s="63" t="e">
        <f t="shared" si="0"/>
        <v>#REF!</v>
      </c>
    </row>
    <row r="7" spans="1:4" s="62" customFormat="1" ht="32.25" customHeight="1">
      <c r="A7" s="67" t="s">
        <v>632</v>
      </c>
      <c r="B7" s="63">
        <f>'2 NN LN TS'!E48</f>
        <v>3038.37</v>
      </c>
      <c r="C7" s="63" t="e">
        <f>'2 NN LN TS'!#REF!</f>
        <v>#REF!</v>
      </c>
      <c r="D7" s="63" t="e">
        <f t="shared" si="0"/>
        <v>#REF!</v>
      </c>
    </row>
    <row r="8" spans="1:4" s="62" customFormat="1" ht="24.75" customHeight="1">
      <c r="A8" s="65" t="s">
        <v>633</v>
      </c>
      <c r="B8" s="64">
        <f>'2 NN LN TS'!E103</f>
        <v>16800</v>
      </c>
      <c r="C8" s="64" t="e">
        <f>'2 NN LN TS'!#REF!</f>
        <v>#REF!</v>
      </c>
      <c r="D8" s="64" t="e">
        <f t="shared" si="0"/>
        <v>#REF!</v>
      </c>
    </row>
    <row r="9" spans="1:4" s="62" customFormat="1" ht="24.75" customHeight="1">
      <c r="A9" s="65" t="str">
        <f>'2 NN LN TS'!B105</f>
        <v>Tổng đàn gia cầm</v>
      </c>
      <c r="B9" s="64">
        <f>'2 NN LN TS'!E105</f>
        <v>112000</v>
      </c>
      <c r="C9" s="64" t="e">
        <f>'2 NN LN TS'!#REF!</f>
        <v>#REF!</v>
      </c>
      <c r="D9" s="64" t="e">
        <f t="shared" si="0"/>
        <v>#REF!</v>
      </c>
    </row>
    <row r="10" spans="1:4" s="62" customFormat="1" ht="24.75" customHeight="1">
      <c r="A10" s="65" t="str">
        <f>'2 NN LN TS'!B111</f>
        <v>DT nuôi trồng TS</v>
      </c>
      <c r="B10" s="65">
        <f>'2 NN LN TS'!E111</f>
        <v>119</v>
      </c>
      <c r="C10" s="66" t="e">
        <f>'2 NN LN TS'!#REF!</f>
        <v>#REF!</v>
      </c>
      <c r="D10" s="65" t="e">
        <f t="shared" si="0"/>
        <v>#REF!</v>
      </c>
    </row>
    <row r="12" spans="1:4" ht="26.25" customHeight="1">
      <c r="A12" s="61" t="s">
        <v>637</v>
      </c>
    </row>
    <row r="13" spans="1:4" ht="39" customHeight="1">
      <c r="A13" s="60" t="s">
        <v>628</v>
      </c>
      <c r="B13" s="60" t="s">
        <v>626</v>
      </c>
      <c r="C13" s="60" t="s">
        <v>627</v>
      </c>
      <c r="D13" s="60" t="s">
        <v>629</v>
      </c>
    </row>
    <row r="14" spans="1:4" s="62" customFormat="1" ht="48" customHeight="1">
      <c r="A14" s="65" t="str">
        <f>'3 CN XD'!B19</f>
        <v>Gạch xây các loại</v>
      </c>
      <c r="B14" s="64">
        <f>'3 CN XD'!E19</f>
        <v>7551</v>
      </c>
      <c r="C14" s="64" t="e">
        <f>'3 CN XD'!#REF!</f>
        <v>#REF!</v>
      </c>
      <c r="D14" s="64" t="e">
        <f t="shared" ref="D14" si="1">C14-B14</f>
        <v>#REF!</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Z101"/>
  <sheetViews>
    <sheetView zoomScale="115" zoomScaleNormal="115" workbookViewId="0">
      <selection activeCell="B9" sqref="B9"/>
    </sheetView>
  </sheetViews>
  <sheetFormatPr defaultColWidth="9" defaultRowHeight="18.75"/>
  <cols>
    <col min="1" max="1" width="6.625" style="478" bestFit="1" customWidth="1"/>
    <col min="2" max="2" width="47.875" style="456" customWidth="1"/>
    <col min="3" max="4" width="13" style="456" customWidth="1"/>
    <col min="5" max="7" width="13" style="490" customWidth="1"/>
    <col min="8" max="8" width="13" style="490" hidden="1" customWidth="1"/>
    <col min="9" max="9" width="13" style="491" customWidth="1"/>
    <col min="10" max="11" width="13" style="456" customWidth="1"/>
    <col min="12" max="12" width="10.125" style="456" customWidth="1"/>
    <col min="13" max="18" width="9" style="456"/>
    <col min="19" max="22" width="12.75" style="456" customWidth="1"/>
    <col min="23" max="23" width="14.375" style="456" customWidth="1"/>
    <col min="24" max="26" width="10.125" style="456" customWidth="1"/>
    <col min="27" max="16384" width="9" style="457"/>
  </cols>
  <sheetData>
    <row r="1" spans="1:21" ht="24" customHeight="1">
      <c r="A1" s="626" t="s">
        <v>0</v>
      </c>
      <c r="B1" s="626"/>
      <c r="C1" s="453"/>
      <c r="D1" s="453"/>
      <c r="E1" s="454"/>
      <c r="F1" s="454"/>
      <c r="G1" s="454"/>
      <c r="H1" s="454"/>
      <c r="I1" s="455"/>
      <c r="J1" s="453"/>
      <c r="K1" s="453"/>
      <c r="L1" s="453"/>
    </row>
    <row r="2" spans="1:21">
      <c r="A2" s="628" t="s">
        <v>662</v>
      </c>
      <c r="B2" s="628"/>
      <c r="C2" s="628"/>
      <c r="D2" s="628"/>
      <c r="E2" s="628"/>
      <c r="F2" s="628"/>
      <c r="G2" s="628"/>
      <c r="H2" s="628"/>
      <c r="I2" s="628"/>
      <c r="J2" s="628"/>
      <c r="K2" s="628"/>
      <c r="L2" s="628"/>
    </row>
    <row r="3" spans="1:21" ht="35.25" customHeight="1">
      <c r="A3" s="629" t="s">
        <v>660</v>
      </c>
      <c r="B3" s="629"/>
      <c r="C3" s="629"/>
      <c r="D3" s="629"/>
      <c r="E3" s="629"/>
      <c r="F3" s="629"/>
      <c r="G3" s="629"/>
      <c r="H3" s="629"/>
      <c r="I3" s="629"/>
      <c r="J3" s="629"/>
      <c r="K3" s="629"/>
      <c r="L3" s="629"/>
    </row>
    <row r="4" spans="1:21">
      <c r="A4" s="458"/>
      <c r="B4" s="453"/>
      <c r="C4" s="453"/>
      <c r="D4" s="453"/>
      <c r="E4" s="454"/>
      <c r="F4" s="454"/>
      <c r="G4" s="454"/>
      <c r="H4" s="454"/>
      <c r="I4" s="455"/>
      <c r="J4" s="453"/>
      <c r="K4" s="453"/>
      <c r="L4" s="453"/>
    </row>
    <row r="5" spans="1:21" ht="38.25" customHeight="1">
      <c r="A5" s="627" t="s">
        <v>1</v>
      </c>
      <c r="B5" s="627" t="s">
        <v>2</v>
      </c>
      <c r="C5" s="630" t="s">
        <v>3</v>
      </c>
      <c r="D5" s="639" t="s">
        <v>657</v>
      </c>
      <c r="E5" s="634" t="s">
        <v>641</v>
      </c>
      <c r="F5" s="635"/>
      <c r="G5" s="636"/>
      <c r="H5" s="637" t="s">
        <v>655</v>
      </c>
      <c r="I5" s="631" t="s">
        <v>5</v>
      </c>
      <c r="J5" s="632"/>
      <c r="K5" s="633"/>
      <c r="L5" s="630" t="s">
        <v>6</v>
      </c>
    </row>
    <row r="6" spans="1:21" ht="106.5" customHeight="1">
      <c r="A6" s="627"/>
      <c r="B6" s="627"/>
      <c r="C6" s="627"/>
      <c r="D6" s="640"/>
      <c r="E6" s="461" t="s">
        <v>7</v>
      </c>
      <c r="F6" s="461" t="s">
        <v>8</v>
      </c>
      <c r="G6" s="461" t="s">
        <v>9</v>
      </c>
      <c r="H6" s="638"/>
      <c r="I6" s="460" t="s">
        <v>663</v>
      </c>
      <c r="J6" s="461" t="s">
        <v>664</v>
      </c>
      <c r="K6" s="461" t="s">
        <v>665</v>
      </c>
      <c r="L6" s="630"/>
    </row>
    <row r="7" spans="1:21" s="456" customFormat="1" ht="51.75" customHeight="1">
      <c r="A7" s="459" t="s">
        <v>10</v>
      </c>
      <c r="B7" s="462" t="s">
        <v>11</v>
      </c>
      <c r="C7" s="463"/>
      <c r="D7" s="463"/>
      <c r="E7" s="464"/>
      <c r="F7" s="464"/>
      <c r="G7" s="464"/>
      <c r="H7" s="464"/>
      <c r="I7" s="460"/>
      <c r="J7" s="461"/>
      <c r="K7" s="461"/>
      <c r="L7" s="465"/>
    </row>
    <row r="8" spans="1:21" ht="64.5" customHeight="1">
      <c r="A8" s="459">
        <v>1</v>
      </c>
      <c r="B8" s="466" t="s">
        <v>12</v>
      </c>
      <c r="C8" s="467" t="s">
        <v>13</v>
      </c>
      <c r="D8" s="467"/>
      <c r="E8" s="468">
        <v>65</v>
      </c>
      <c r="F8" s="468"/>
      <c r="G8" s="468">
        <v>65</v>
      </c>
      <c r="H8" s="468"/>
      <c r="I8" s="469"/>
      <c r="J8" s="469"/>
      <c r="K8" s="469">
        <f>G8/E8%</f>
        <v>100</v>
      </c>
      <c r="L8" s="470"/>
    </row>
    <row r="9" spans="1:21" ht="61.5" customHeight="1">
      <c r="A9" s="459">
        <v>2</v>
      </c>
      <c r="B9" s="466" t="s">
        <v>14</v>
      </c>
      <c r="C9" s="463" t="s">
        <v>15</v>
      </c>
      <c r="D9" s="468">
        <v>67.387</v>
      </c>
      <c r="E9" s="471">
        <v>170.3</v>
      </c>
      <c r="F9" s="472">
        <v>76.36</v>
      </c>
      <c r="G9" s="471">
        <v>170.3</v>
      </c>
      <c r="H9" s="471"/>
      <c r="I9" s="469">
        <f t="shared" ref="I9:I32" si="0">F9/D9%</f>
        <v>113.31562467538249</v>
      </c>
      <c r="J9" s="469">
        <f t="shared" ref="J9:J32" si="1">F9/E9%</f>
        <v>44.838520258367588</v>
      </c>
      <c r="K9" s="469">
        <f t="shared" ref="K9:K32" si="2">G9/E9%</f>
        <v>100</v>
      </c>
      <c r="L9" s="470"/>
      <c r="S9" s="473"/>
    </row>
    <row r="10" spans="1:21" ht="67.5" customHeight="1">
      <c r="A10" s="459">
        <v>3</v>
      </c>
      <c r="B10" s="466" t="s">
        <v>16</v>
      </c>
      <c r="C10" s="467" t="s">
        <v>17</v>
      </c>
      <c r="D10" s="468">
        <v>42.257134102549678</v>
      </c>
      <c r="E10" s="471">
        <v>135.6</v>
      </c>
      <c r="F10" s="471"/>
      <c r="G10" s="471">
        <f>E10</f>
        <v>135.6</v>
      </c>
      <c r="H10" s="471"/>
      <c r="I10" s="469">
        <f t="shared" si="0"/>
        <v>0</v>
      </c>
      <c r="J10" s="469">
        <f t="shared" si="1"/>
        <v>0</v>
      </c>
      <c r="K10" s="469">
        <f t="shared" si="2"/>
        <v>100</v>
      </c>
      <c r="L10" s="474"/>
    </row>
    <row r="11" spans="1:21" s="456" customFormat="1" ht="51.75" customHeight="1">
      <c r="A11" s="459" t="s">
        <v>18</v>
      </c>
      <c r="B11" s="462" t="s">
        <v>19</v>
      </c>
      <c r="C11" s="463"/>
      <c r="D11" s="463"/>
      <c r="E11" s="475"/>
      <c r="F11" s="475"/>
      <c r="G11" s="475"/>
      <c r="H11" s="475"/>
      <c r="I11" s="469"/>
      <c r="J11" s="469"/>
      <c r="K11" s="469"/>
      <c r="L11" s="468"/>
      <c r="O11" s="476"/>
    </row>
    <row r="12" spans="1:21" s="478" customFormat="1" ht="57.75" customHeight="1">
      <c r="A12" s="627">
        <v>4</v>
      </c>
      <c r="B12" s="466" t="s">
        <v>20</v>
      </c>
      <c r="C12" s="463" t="s">
        <v>21</v>
      </c>
      <c r="D12" s="475">
        <v>60</v>
      </c>
      <c r="E12" s="475">
        <v>95</v>
      </c>
      <c r="F12" s="475"/>
      <c r="G12" s="475">
        <v>83</v>
      </c>
      <c r="H12" s="475"/>
      <c r="I12" s="469">
        <f t="shared" si="0"/>
        <v>0</v>
      </c>
      <c r="J12" s="469">
        <f t="shared" si="1"/>
        <v>0</v>
      </c>
      <c r="K12" s="469">
        <f t="shared" si="2"/>
        <v>87.368421052631589</v>
      </c>
      <c r="L12" s="477"/>
      <c r="O12" s="479"/>
    </row>
    <row r="13" spans="1:21" ht="52.5" customHeight="1">
      <c r="A13" s="627"/>
      <c r="B13" s="466" t="s">
        <v>22</v>
      </c>
      <c r="C13" s="463" t="s">
        <v>623</v>
      </c>
      <c r="D13" s="475"/>
      <c r="E13" s="472">
        <v>9.58</v>
      </c>
      <c r="F13" s="480">
        <v>7.95</v>
      </c>
      <c r="G13" s="480">
        <v>8.16</v>
      </c>
      <c r="H13" s="472"/>
      <c r="I13" s="469"/>
      <c r="J13" s="469">
        <f>F13-E13</f>
        <v>-1.63</v>
      </c>
      <c r="K13" s="469">
        <f>G13-E13</f>
        <v>-1.42</v>
      </c>
      <c r="L13" s="468"/>
      <c r="S13" s="473"/>
      <c r="T13" s="473"/>
      <c r="U13" s="473"/>
    </row>
    <row r="14" spans="1:21" ht="62.25" customHeight="1">
      <c r="A14" s="627"/>
      <c r="B14" s="466" t="s">
        <v>625</v>
      </c>
      <c r="C14" s="463" t="s">
        <v>21</v>
      </c>
      <c r="D14" s="471">
        <v>9.1999999999999993</v>
      </c>
      <c r="E14" s="471">
        <v>9</v>
      </c>
      <c r="F14" s="481">
        <v>8.64</v>
      </c>
      <c r="G14" s="481">
        <v>8.64</v>
      </c>
      <c r="H14" s="471"/>
      <c r="I14" s="469">
        <f>F14-D14</f>
        <v>-0.55999999999999872</v>
      </c>
      <c r="J14" s="469">
        <f>F14-E14</f>
        <v>-0.35999999999999943</v>
      </c>
      <c r="K14" s="469">
        <f>G14-E14</f>
        <v>-0.35999999999999943</v>
      </c>
      <c r="L14" s="468"/>
      <c r="M14" s="478"/>
      <c r="S14" s="482"/>
      <c r="T14" s="482"/>
    </row>
    <row r="15" spans="1:21" ht="52.5" customHeight="1">
      <c r="A15" s="627"/>
      <c r="B15" s="466" t="s">
        <v>24</v>
      </c>
      <c r="C15" s="463" t="s">
        <v>21</v>
      </c>
      <c r="D15" s="471">
        <v>95.671428571428606</v>
      </c>
      <c r="E15" s="471">
        <v>97.1</v>
      </c>
      <c r="F15" s="483">
        <v>97.1</v>
      </c>
      <c r="G15" s="483">
        <v>97.1</v>
      </c>
      <c r="H15" s="471"/>
      <c r="I15" s="469">
        <f t="shared" si="0"/>
        <v>101.49320591309537</v>
      </c>
      <c r="J15" s="469">
        <f t="shared" si="1"/>
        <v>100</v>
      </c>
      <c r="K15" s="469">
        <f t="shared" si="2"/>
        <v>100</v>
      </c>
      <c r="L15" s="468"/>
    </row>
    <row r="16" spans="1:21" ht="59.25" customHeight="1">
      <c r="A16" s="627">
        <v>5</v>
      </c>
      <c r="B16" s="466" t="s">
        <v>25</v>
      </c>
      <c r="C16" s="463" t="s">
        <v>21</v>
      </c>
      <c r="D16" s="471">
        <v>82.142857142857139</v>
      </c>
      <c r="E16" s="475">
        <v>99.999999999999986</v>
      </c>
      <c r="F16" s="471">
        <v>96.428571428571416</v>
      </c>
      <c r="G16" s="471">
        <v>96.428571428571416</v>
      </c>
      <c r="H16" s="475"/>
      <c r="I16" s="469">
        <f t="shared" si="0"/>
        <v>117.39130434782608</v>
      </c>
      <c r="J16" s="469">
        <f t="shared" si="1"/>
        <v>96.428571428571431</v>
      </c>
      <c r="K16" s="469">
        <f t="shared" si="2"/>
        <v>96.428571428571431</v>
      </c>
      <c r="L16" s="484"/>
      <c r="M16" s="478"/>
    </row>
    <row r="17" spans="1:13" ht="59.25" customHeight="1">
      <c r="A17" s="627"/>
      <c r="B17" s="466" t="s">
        <v>26</v>
      </c>
      <c r="C17" s="463" t="s">
        <v>21</v>
      </c>
      <c r="D17" s="471">
        <v>57.142857142857139</v>
      </c>
      <c r="E17" s="471">
        <v>67.857142857142847</v>
      </c>
      <c r="F17" s="471">
        <v>64.285714285714278</v>
      </c>
      <c r="G17" s="471">
        <v>66.666666666666657</v>
      </c>
      <c r="H17" s="471"/>
      <c r="I17" s="469">
        <f t="shared" si="0"/>
        <v>112.49999999999999</v>
      </c>
      <c r="J17" s="469">
        <f t="shared" si="1"/>
        <v>94.73684210526315</v>
      </c>
      <c r="K17" s="469">
        <f t="shared" si="2"/>
        <v>98.245614035087712</v>
      </c>
      <c r="L17" s="485"/>
    </row>
    <row r="18" spans="1:13" ht="55.5" customHeight="1">
      <c r="A18" s="627">
        <v>6</v>
      </c>
      <c r="B18" s="486" t="s">
        <v>27</v>
      </c>
      <c r="C18" s="463" t="s">
        <v>28</v>
      </c>
      <c r="D18" s="475">
        <v>594</v>
      </c>
      <c r="E18" s="475">
        <v>970</v>
      </c>
      <c r="F18" s="475"/>
      <c r="G18" s="475">
        <v>970</v>
      </c>
      <c r="H18" s="475"/>
      <c r="I18" s="469"/>
      <c r="J18" s="469"/>
      <c r="K18" s="469">
        <f t="shared" si="2"/>
        <v>100.00000000000001</v>
      </c>
      <c r="L18" s="468"/>
      <c r="M18" s="478"/>
    </row>
    <row r="19" spans="1:13" ht="55.5" customHeight="1">
      <c r="A19" s="627"/>
      <c r="B19" s="466" t="s">
        <v>29</v>
      </c>
      <c r="C19" s="463" t="s">
        <v>28</v>
      </c>
      <c r="D19" s="475">
        <v>0</v>
      </c>
      <c r="E19" s="475">
        <v>250</v>
      </c>
      <c r="F19" s="475"/>
      <c r="G19" s="475">
        <v>250</v>
      </c>
      <c r="H19" s="475"/>
      <c r="I19" s="469"/>
      <c r="J19" s="469"/>
      <c r="K19" s="469">
        <f t="shared" si="2"/>
        <v>100</v>
      </c>
      <c r="L19" s="485"/>
    </row>
    <row r="20" spans="1:13" ht="55.5" customHeight="1">
      <c r="A20" s="627"/>
      <c r="B20" s="466" t="s">
        <v>30</v>
      </c>
      <c r="C20" s="463" t="s">
        <v>21</v>
      </c>
      <c r="D20" s="471">
        <v>84.557721139430285</v>
      </c>
      <c r="E20" s="471">
        <v>85.400557738623405</v>
      </c>
      <c r="F20" s="471"/>
      <c r="G20" s="471">
        <v>85.4</v>
      </c>
      <c r="H20" s="471"/>
      <c r="I20" s="469"/>
      <c r="J20" s="469"/>
      <c r="K20" s="469">
        <f t="shared" si="2"/>
        <v>99.999346914542286</v>
      </c>
      <c r="L20" s="468"/>
      <c r="M20" s="478"/>
    </row>
    <row r="21" spans="1:13" ht="56.25" customHeight="1">
      <c r="A21" s="627">
        <v>7</v>
      </c>
      <c r="B21" s="466" t="s">
        <v>31</v>
      </c>
      <c r="C21" s="463" t="s">
        <v>21</v>
      </c>
      <c r="D21" s="475"/>
      <c r="E21" s="471">
        <v>96.3</v>
      </c>
      <c r="F21" s="471"/>
      <c r="G21" s="471">
        <v>96.3</v>
      </c>
      <c r="H21" s="471"/>
      <c r="I21" s="469"/>
      <c r="J21" s="469"/>
      <c r="K21" s="469">
        <f t="shared" si="2"/>
        <v>100</v>
      </c>
      <c r="L21" s="484"/>
    </row>
    <row r="22" spans="1:13" ht="56.25" customHeight="1">
      <c r="A22" s="627"/>
      <c r="B22" s="466" t="s">
        <v>32</v>
      </c>
      <c r="C22" s="463" t="s">
        <v>21</v>
      </c>
      <c r="D22" s="475"/>
      <c r="E22" s="475">
        <v>100</v>
      </c>
      <c r="F22" s="475"/>
      <c r="G22" s="475">
        <v>100</v>
      </c>
      <c r="H22" s="475"/>
      <c r="I22" s="469"/>
      <c r="J22" s="469"/>
      <c r="K22" s="469">
        <f t="shared" si="2"/>
        <v>100</v>
      </c>
      <c r="L22" s="484"/>
      <c r="M22" s="478"/>
    </row>
    <row r="23" spans="1:13" ht="56.25" customHeight="1">
      <c r="A23" s="627"/>
      <c r="B23" s="466" t="s">
        <v>33</v>
      </c>
      <c r="C23" s="463" t="s">
        <v>21</v>
      </c>
      <c r="D23" s="475"/>
      <c r="E23" s="471">
        <v>98.095238095238088</v>
      </c>
      <c r="F23" s="471"/>
      <c r="G23" s="471"/>
      <c r="H23" s="471"/>
      <c r="I23" s="469"/>
      <c r="J23" s="469"/>
      <c r="K23" s="469"/>
      <c r="L23" s="484"/>
    </row>
    <row r="24" spans="1:13" ht="56.25" customHeight="1">
      <c r="A24" s="627"/>
      <c r="B24" s="466" t="s">
        <v>34</v>
      </c>
      <c r="C24" s="463" t="s">
        <v>21</v>
      </c>
      <c r="D24" s="475"/>
      <c r="E24" s="471">
        <v>89.312977099236633</v>
      </c>
      <c r="F24" s="471"/>
      <c r="G24" s="471">
        <v>89.3</v>
      </c>
      <c r="H24" s="471"/>
      <c r="I24" s="469"/>
      <c r="J24" s="469"/>
      <c r="K24" s="469">
        <f t="shared" si="2"/>
        <v>99.985470085470084</v>
      </c>
      <c r="L24" s="468"/>
      <c r="M24" s="478"/>
    </row>
    <row r="25" spans="1:13" ht="48.75" customHeight="1">
      <c r="A25" s="627"/>
      <c r="B25" s="466" t="s">
        <v>35</v>
      </c>
      <c r="C25" s="463" t="s">
        <v>21</v>
      </c>
      <c r="D25" s="475"/>
      <c r="E25" s="475">
        <v>80</v>
      </c>
      <c r="F25" s="475"/>
      <c r="G25" s="475"/>
      <c r="H25" s="475"/>
      <c r="I25" s="469"/>
      <c r="J25" s="469"/>
      <c r="K25" s="469"/>
      <c r="L25" s="468"/>
    </row>
    <row r="26" spans="1:13" s="456" customFormat="1" ht="45" customHeight="1">
      <c r="A26" s="459" t="s">
        <v>36</v>
      </c>
      <c r="B26" s="487" t="s">
        <v>37</v>
      </c>
      <c r="C26" s="463"/>
      <c r="D26" s="475"/>
      <c r="E26" s="475"/>
      <c r="F26" s="475"/>
      <c r="G26" s="475"/>
      <c r="H26" s="475"/>
      <c r="I26" s="469"/>
      <c r="J26" s="469"/>
      <c r="K26" s="469"/>
      <c r="L26" s="468"/>
    </row>
    <row r="27" spans="1:13" ht="66.75" customHeight="1">
      <c r="A27" s="627">
        <v>8</v>
      </c>
      <c r="B27" s="466" t="s">
        <v>38</v>
      </c>
      <c r="C27" s="463" t="s">
        <v>21</v>
      </c>
      <c r="D27" s="475">
        <v>100</v>
      </c>
      <c r="E27" s="475">
        <v>100</v>
      </c>
      <c r="F27" s="475">
        <v>100</v>
      </c>
      <c r="G27" s="475">
        <v>100</v>
      </c>
      <c r="H27" s="475"/>
      <c r="I27" s="469">
        <f t="shared" si="0"/>
        <v>100</v>
      </c>
      <c r="J27" s="469">
        <f t="shared" si="1"/>
        <v>100</v>
      </c>
      <c r="K27" s="469">
        <f t="shared" si="2"/>
        <v>100</v>
      </c>
      <c r="L27" s="484"/>
    </row>
    <row r="28" spans="1:13" ht="54" customHeight="1">
      <c r="A28" s="627"/>
      <c r="B28" s="488" t="s">
        <v>39</v>
      </c>
      <c r="C28" s="463"/>
      <c r="D28" s="475"/>
      <c r="E28" s="475"/>
      <c r="F28" s="475"/>
      <c r="G28" s="475"/>
      <c r="H28" s="475"/>
      <c r="I28" s="469"/>
      <c r="J28" s="469"/>
      <c r="K28" s="469"/>
      <c r="L28" s="484"/>
    </row>
    <row r="29" spans="1:13" ht="66.75" customHeight="1">
      <c r="A29" s="627"/>
      <c r="B29" s="466" t="s">
        <v>40</v>
      </c>
      <c r="C29" s="463" t="s">
        <v>21</v>
      </c>
      <c r="D29" s="475">
        <v>100</v>
      </c>
      <c r="E29" s="475">
        <v>100</v>
      </c>
      <c r="F29" s="475">
        <v>100</v>
      </c>
      <c r="G29" s="475">
        <v>100</v>
      </c>
      <c r="H29" s="475"/>
      <c r="I29" s="469">
        <f t="shared" si="0"/>
        <v>100</v>
      </c>
      <c r="J29" s="469">
        <f t="shared" si="1"/>
        <v>100</v>
      </c>
      <c r="K29" s="469">
        <f t="shared" si="2"/>
        <v>100</v>
      </c>
      <c r="L29" s="468"/>
    </row>
    <row r="30" spans="1:13" ht="66.75" customHeight="1">
      <c r="A30" s="627"/>
      <c r="B30" s="466" t="s">
        <v>41</v>
      </c>
      <c r="C30" s="463" t="s">
        <v>21</v>
      </c>
      <c r="D30" s="475">
        <v>70.78</v>
      </c>
      <c r="E30" s="471">
        <v>72.5</v>
      </c>
      <c r="F30" s="471">
        <v>72.5</v>
      </c>
      <c r="G30" s="471">
        <v>72.5</v>
      </c>
      <c r="H30" s="471"/>
      <c r="I30" s="469">
        <f t="shared" si="0"/>
        <v>102.4300649901102</v>
      </c>
      <c r="J30" s="469">
        <f t="shared" si="1"/>
        <v>100</v>
      </c>
      <c r="K30" s="469">
        <f t="shared" si="2"/>
        <v>100</v>
      </c>
      <c r="L30" s="468"/>
    </row>
    <row r="31" spans="1:13" ht="66.75" customHeight="1">
      <c r="A31" s="627"/>
      <c r="B31" s="466" t="s">
        <v>42</v>
      </c>
      <c r="C31" s="463" t="s">
        <v>21</v>
      </c>
      <c r="D31" s="475">
        <v>100</v>
      </c>
      <c r="E31" s="475">
        <v>100</v>
      </c>
      <c r="F31" s="475">
        <v>100</v>
      </c>
      <c r="G31" s="475">
        <v>100</v>
      </c>
      <c r="H31" s="475"/>
      <c r="I31" s="469">
        <f t="shared" si="0"/>
        <v>100</v>
      </c>
      <c r="J31" s="469">
        <f t="shared" si="1"/>
        <v>100</v>
      </c>
      <c r="K31" s="469">
        <f t="shared" si="2"/>
        <v>100</v>
      </c>
      <c r="L31" s="484"/>
    </row>
    <row r="32" spans="1:13" ht="66.75" customHeight="1">
      <c r="A32" s="627"/>
      <c r="B32" s="466" t="s">
        <v>43</v>
      </c>
      <c r="C32" s="463" t="s">
        <v>21</v>
      </c>
      <c r="D32" s="475">
        <v>100</v>
      </c>
      <c r="E32" s="475">
        <v>100</v>
      </c>
      <c r="F32" s="475">
        <v>100</v>
      </c>
      <c r="G32" s="475">
        <v>100</v>
      </c>
      <c r="H32" s="475"/>
      <c r="I32" s="469">
        <f t="shared" si="0"/>
        <v>100</v>
      </c>
      <c r="J32" s="469">
        <f t="shared" si="1"/>
        <v>100</v>
      </c>
      <c r="K32" s="469">
        <f t="shared" si="2"/>
        <v>100</v>
      </c>
      <c r="L32" s="484"/>
    </row>
    <row r="33" spans="1:1" ht="16.5" customHeight="1">
      <c r="A33" s="489"/>
    </row>
    <row r="37" spans="1:1" ht="16.5" hidden="1" customHeight="1"/>
    <row r="38" spans="1:1" ht="16.5" hidden="1" customHeight="1"/>
    <row r="39" spans="1:1" ht="16.5" hidden="1" customHeight="1"/>
    <row r="40" spans="1:1" ht="16.5" hidden="1" customHeight="1"/>
    <row r="41" spans="1:1" ht="16.5" hidden="1" customHeight="1"/>
    <row r="42" spans="1:1" ht="16.5" hidden="1" customHeight="1"/>
    <row r="43" spans="1:1" ht="16.5" hidden="1" customHeight="1"/>
    <row r="44" spans="1:1" ht="16.5" hidden="1" customHeight="1"/>
    <row r="45" spans="1:1" ht="16.5" hidden="1" customHeight="1"/>
    <row r="46" spans="1:1" ht="16.5" hidden="1" customHeight="1"/>
    <row r="47" spans="1:1" ht="16.5" hidden="1" customHeight="1"/>
    <row r="48" spans="1:1" ht="16.5" hidden="1" customHeight="1"/>
    <row r="49" ht="16.5" hidden="1" customHeight="1"/>
    <row r="50" ht="16.5" hidden="1" customHeight="1"/>
    <row r="51" ht="16.5" hidden="1" customHeight="1"/>
    <row r="52" ht="16.5" hidden="1" customHeight="1"/>
    <row r="53" ht="16.5" hidden="1" customHeight="1"/>
    <row r="54" ht="16.5" hidden="1" customHeight="1"/>
    <row r="55" ht="16.5" hidden="1" customHeight="1"/>
    <row r="56" ht="16.5" hidden="1" customHeight="1"/>
    <row r="57" ht="16.5" hidden="1" customHeight="1"/>
    <row r="58" ht="16.5" hidden="1" customHeight="1"/>
    <row r="59" ht="16.5" hidden="1" customHeight="1"/>
    <row r="60" ht="16.5" hidden="1" customHeight="1"/>
    <row r="61" ht="16.5" hidden="1" customHeight="1"/>
    <row r="62" ht="16.5" hidden="1" customHeight="1"/>
    <row r="63" ht="16.5" hidden="1" customHeight="1"/>
    <row r="64" ht="16.5" hidden="1" customHeight="1"/>
    <row r="65" ht="16.5" hidden="1" customHeight="1"/>
    <row r="66" ht="16.5" hidden="1" customHeight="1"/>
    <row r="67" ht="16.5" hidden="1" customHeight="1"/>
    <row r="68" ht="16.5" hidden="1" customHeight="1"/>
    <row r="69" ht="16.5" hidden="1" customHeight="1"/>
    <row r="70" ht="16.5" hidden="1" customHeight="1"/>
    <row r="71" ht="16.5" hidden="1" customHeight="1"/>
    <row r="72" ht="16.5" hidden="1" customHeight="1"/>
    <row r="73" ht="16.5" hidden="1" customHeight="1"/>
    <row r="74" ht="16.5" hidden="1" customHeight="1"/>
    <row r="75" ht="16.5" hidden="1" customHeight="1"/>
    <row r="76" ht="16.5" hidden="1" customHeight="1"/>
    <row r="77" ht="16.5" hidden="1" customHeight="1"/>
    <row r="78" ht="16.5" hidden="1" customHeight="1"/>
    <row r="79" ht="16.5" hidden="1" customHeight="1"/>
    <row r="80" ht="16.5" hidden="1" customHeight="1"/>
    <row r="81" ht="16.5" hidden="1" customHeight="1"/>
    <row r="82" ht="16.5" hidden="1" customHeight="1"/>
    <row r="83" ht="16.5" hidden="1" customHeight="1"/>
    <row r="84" ht="16.5" hidden="1" customHeight="1"/>
    <row r="85" ht="16.5" hidden="1" customHeight="1"/>
    <row r="86" ht="16.5" hidden="1" customHeight="1"/>
    <row r="87" ht="16.5" hidden="1" customHeight="1"/>
    <row r="88" ht="16.5" hidden="1" customHeight="1"/>
    <row r="89" ht="16.5" hidden="1" customHeight="1"/>
    <row r="90" ht="16.5" hidden="1" customHeight="1"/>
    <row r="91" ht="16.5" hidden="1" customHeight="1"/>
    <row r="92" ht="16.5" hidden="1" customHeight="1"/>
    <row r="93" ht="16.5" hidden="1" customHeight="1"/>
    <row r="94" ht="16.5" hidden="1" customHeight="1"/>
    <row r="95" ht="16.5" hidden="1" customHeight="1"/>
    <row r="96" ht="16.5" hidden="1" customHeight="1"/>
    <row r="97" ht="16.5" hidden="1" customHeight="1"/>
    <row r="98" ht="16.5" hidden="1" customHeight="1"/>
    <row r="99" ht="16.5" hidden="1" customHeight="1"/>
    <row r="100" ht="16.5" hidden="1" customHeight="1"/>
    <row r="101" ht="16.5" hidden="1" customHeight="1"/>
  </sheetData>
  <mergeCells count="16">
    <mergeCell ref="A27:A32"/>
    <mergeCell ref="A2:L2"/>
    <mergeCell ref="A3:L3"/>
    <mergeCell ref="A5:A6"/>
    <mergeCell ref="B5:B6"/>
    <mergeCell ref="C5:C6"/>
    <mergeCell ref="I5:K5"/>
    <mergeCell ref="L5:L6"/>
    <mergeCell ref="E5:G5"/>
    <mergeCell ref="H5:H6"/>
    <mergeCell ref="D5:D6"/>
    <mergeCell ref="A1:B1"/>
    <mergeCell ref="A12:A15"/>
    <mergeCell ref="A16:A17"/>
    <mergeCell ref="A18:A20"/>
    <mergeCell ref="A21:A25"/>
  </mergeCells>
  <printOptions horizontalCentered="1"/>
  <pageMargins left="0.31496062992126" right="0.196850393700787" top="0.27559055118110198" bottom="0.47244094488188998" header="0.511811023622047" footer="0.196850393700787"/>
  <pageSetup paperSize="9" scale="50" orientation="portrait" verticalDpi="300"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Q135"/>
  <sheetViews>
    <sheetView topLeftCell="A6" zoomScaleNormal="100" workbookViewId="0">
      <selection activeCell="D16" sqref="D16"/>
    </sheetView>
  </sheetViews>
  <sheetFormatPr defaultColWidth="9" defaultRowHeight="18.75"/>
  <cols>
    <col min="1" max="1" width="5.375" style="244" customWidth="1"/>
    <col min="2" max="2" width="39.625" style="133" customWidth="1"/>
    <col min="3" max="3" width="10.875" style="133" customWidth="1"/>
    <col min="4" max="4" width="11.875" style="133" customWidth="1"/>
    <col min="5" max="7" width="12.625" style="133" customWidth="1"/>
    <col min="8" max="8" width="12.625" style="133" hidden="1" customWidth="1"/>
    <col min="9" max="9" width="12" style="133" hidden="1" customWidth="1"/>
    <col min="10" max="10" width="12.875" style="133" hidden="1" customWidth="1"/>
    <col min="11" max="11" width="13.875" style="133" hidden="1" customWidth="1"/>
    <col min="12" max="12" width="15" style="133" hidden="1" customWidth="1"/>
    <col min="13" max="13" width="14" style="133" hidden="1" customWidth="1"/>
    <col min="14" max="14" width="13" style="133" hidden="1" customWidth="1"/>
    <col min="15" max="15" width="13.75" style="133" hidden="1" customWidth="1"/>
    <col min="16" max="16" width="14.125" style="133" customWidth="1"/>
    <col min="17" max="19" width="12" style="133" customWidth="1"/>
    <col min="20" max="20" width="11.375" style="133" hidden="1" customWidth="1"/>
    <col min="21" max="21" width="12.75" style="134" hidden="1" customWidth="1"/>
    <col min="22" max="22" width="12.75" style="332" hidden="1" customWidth="1"/>
    <col min="23" max="23" width="11.75" style="133" hidden="1" customWidth="1"/>
    <col min="24" max="24" width="11.75" style="134" hidden="1" customWidth="1"/>
    <col min="25" max="25" width="11.75" style="332" hidden="1" customWidth="1"/>
    <col min="26" max="26" width="11.25" style="133" hidden="1" customWidth="1"/>
    <col min="27" max="27" width="11.25" style="134" hidden="1" customWidth="1"/>
    <col min="28" max="28" width="11.25" style="332" hidden="1" customWidth="1"/>
    <col min="29" max="29" width="11.125" style="133" hidden="1" customWidth="1"/>
    <col min="30" max="30" width="11.125" style="134" hidden="1" customWidth="1"/>
    <col min="31" max="31" width="11.125" style="332" hidden="1" customWidth="1"/>
    <col min="32" max="32" width="12.875" style="133" hidden="1" customWidth="1"/>
    <col min="33" max="33" width="12.25" style="134" hidden="1" customWidth="1"/>
    <col min="34" max="34" width="12.25" style="332" hidden="1" customWidth="1"/>
    <col min="35" max="35" width="12.125" style="133" hidden="1" customWidth="1"/>
    <col min="36" max="36" width="12.375" style="134" hidden="1" customWidth="1"/>
    <col min="37" max="37" width="12.375" style="332" hidden="1" customWidth="1"/>
    <col min="38" max="38" width="15" style="133" hidden="1" customWidth="1"/>
    <col min="39" max="39" width="15" style="134" hidden="1" customWidth="1"/>
    <col min="40" max="40" width="15" style="332" hidden="1" customWidth="1"/>
    <col min="41" max="41" width="10.25" style="133" customWidth="1"/>
    <col min="42" max="42" width="10.75" style="405" customWidth="1"/>
    <col min="43" max="43" width="9.375" style="405" customWidth="1"/>
    <col min="44" max="46" width="9.125" style="405" customWidth="1"/>
    <col min="47" max="16384" width="9" style="405"/>
  </cols>
  <sheetData>
    <row r="1" spans="1:43" ht="247.5" hidden="1" customHeight="1">
      <c r="A1" s="650" t="s">
        <v>44</v>
      </c>
      <c r="B1" s="650"/>
      <c r="C1" s="131"/>
      <c r="D1" s="131"/>
      <c r="E1" s="651"/>
      <c r="F1" s="651"/>
      <c r="G1" s="651"/>
      <c r="H1" s="651"/>
      <c r="I1" s="651"/>
      <c r="J1" s="651"/>
      <c r="K1" s="651"/>
      <c r="L1" s="651"/>
      <c r="M1" s="651"/>
      <c r="N1" s="651"/>
      <c r="O1" s="651"/>
      <c r="P1" s="651"/>
      <c r="Q1" s="651"/>
      <c r="R1" s="651"/>
      <c r="S1" s="651"/>
      <c r="T1" s="131"/>
      <c r="U1" s="132"/>
      <c r="V1" s="305"/>
      <c r="W1" s="131"/>
      <c r="X1" s="132"/>
      <c r="Y1" s="305"/>
      <c r="Z1" s="131"/>
      <c r="AA1" s="132"/>
      <c r="AB1" s="305"/>
      <c r="AC1" s="131"/>
      <c r="AD1" s="132"/>
      <c r="AE1" s="305"/>
    </row>
    <row r="2" spans="1:43" ht="18.75" customHeight="1">
      <c r="A2" s="135" t="s">
        <v>44</v>
      </c>
      <c r="B2" s="136"/>
      <c r="C2" s="131"/>
      <c r="D2" s="131"/>
      <c r="E2" s="131"/>
      <c r="F2" s="131"/>
      <c r="G2" s="131"/>
      <c r="H2" s="131"/>
      <c r="I2" s="131"/>
      <c r="J2" s="131"/>
      <c r="K2" s="131"/>
      <c r="L2" s="131"/>
      <c r="M2" s="131"/>
      <c r="N2" s="131"/>
      <c r="O2" s="131"/>
      <c r="P2" s="131"/>
      <c r="Q2" s="131"/>
      <c r="R2" s="131"/>
      <c r="S2" s="131"/>
      <c r="T2" s="131"/>
      <c r="U2" s="132"/>
      <c r="V2" s="305"/>
      <c r="W2" s="131"/>
      <c r="X2" s="132"/>
      <c r="Y2" s="305"/>
      <c r="Z2" s="131"/>
      <c r="AA2" s="132"/>
      <c r="AB2" s="305"/>
      <c r="AC2" s="131"/>
      <c r="AD2" s="132"/>
      <c r="AE2" s="305"/>
    </row>
    <row r="3" spans="1:43" ht="41.25" customHeight="1">
      <c r="A3" s="652" t="s">
        <v>678</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2"/>
    </row>
    <row r="4" spans="1:43" ht="21">
      <c r="A4" s="653" t="s">
        <v>661</v>
      </c>
      <c r="B4" s="653"/>
      <c r="C4" s="653"/>
      <c r="D4" s="653"/>
      <c r="E4" s="653"/>
      <c r="F4" s="653"/>
      <c r="G4" s="653"/>
      <c r="H4" s="653"/>
      <c r="I4" s="653"/>
      <c r="J4" s="653"/>
      <c r="K4" s="653"/>
      <c r="L4" s="653"/>
      <c r="M4" s="653"/>
      <c r="N4" s="653"/>
      <c r="O4" s="653"/>
      <c r="P4" s="653"/>
      <c r="Q4" s="653"/>
      <c r="R4" s="653"/>
      <c r="S4" s="653"/>
      <c r="T4" s="137"/>
      <c r="U4" s="137"/>
      <c r="V4" s="306"/>
      <c r="W4" s="137"/>
      <c r="X4" s="137"/>
      <c r="Y4" s="306"/>
      <c r="Z4" s="137"/>
      <c r="AA4" s="137"/>
      <c r="AB4" s="306"/>
      <c r="AC4" s="137"/>
      <c r="AD4" s="137"/>
      <c r="AE4" s="306"/>
      <c r="AF4" s="137"/>
      <c r="AG4" s="137"/>
      <c r="AH4" s="306"/>
      <c r="AI4" s="137"/>
      <c r="AJ4" s="137"/>
      <c r="AK4" s="306"/>
      <c r="AL4" s="137"/>
      <c r="AM4" s="137"/>
      <c r="AN4" s="306"/>
    </row>
    <row r="5" spans="1:43" ht="29.25" customHeight="1">
      <c r="A5" s="138"/>
      <c r="B5" s="131"/>
      <c r="C5" s="131"/>
      <c r="D5" s="131"/>
      <c r="E5" s="131"/>
      <c r="F5" s="131"/>
      <c r="G5" s="131"/>
      <c r="H5" s="131"/>
      <c r="I5" s="131"/>
      <c r="J5" s="131"/>
      <c r="K5" s="131"/>
      <c r="L5" s="131"/>
      <c r="M5" s="131"/>
      <c r="N5" s="131"/>
      <c r="O5" s="131"/>
      <c r="P5" s="131"/>
      <c r="Q5" s="131"/>
      <c r="R5" s="131"/>
      <c r="S5" s="131"/>
      <c r="T5" s="131"/>
      <c r="U5" s="132"/>
      <c r="V5" s="305"/>
      <c r="W5" s="131"/>
      <c r="X5" s="132"/>
      <c r="Y5" s="305"/>
      <c r="Z5" s="131"/>
      <c r="AA5" s="132"/>
      <c r="AB5" s="305"/>
      <c r="AC5" s="131"/>
      <c r="AD5" s="132"/>
      <c r="AE5" s="305"/>
    </row>
    <row r="6" spans="1:43" ht="39" customHeight="1">
      <c r="A6" s="654" t="s">
        <v>45</v>
      </c>
      <c r="B6" s="645" t="s">
        <v>2</v>
      </c>
      <c r="C6" s="644" t="s">
        <v>46</v>
      </c>
      <c r="D6" s="641" t="s">
        <v>657</v>
      </c>
      <c r="E6" s="644" t="s">
        <v>641</v>
      </c>
      <c r="F6" s="644"/>
      <c r="G6" s="644"/>
      <c r="H6" s="644" t="s">
        <v>656</v>
      </c>
      <c r="I6" s="379"/>
      <c r="J6" s="379"/>
      <c r="K6" s="379"/>
      <c r="L6" s="379"/>
      <c r="M6" s="379"/>
      <c r="N6" s="379"/>
      <c r="O6" s="380"/>
      <c r="P6" s="645" t="s">
        <v>5</v>
      </c>
      <c r="Q6" s="645"/>
      <c r="R6" s="645"/>
      <c r="S6" s="644" t="s">
        <v>47</v>
      </c>
      <c r="T6" s="655" t="s">
        <v>48</v>
      </c>
      <c r="U6" s="655"/>
      <c r="V6" s="655"/>
      <c r="W6" s="655"/>
      <c r="X6" s="655"/>
      <c r="Y6" s="655"/>
      <c r="Z6" s="655"/>
      <c r="AA6" s="655"/>
      <c r="AB6" s="655"/>
      <c r="AC6" s="655"/>
      <c r="AD6" s="655"/>
      <c r="AE6" s="655"/>
      <c r="AF6" s="655"/>
      <c r="AG6" s="655"/>
      <c r="AH6" s="655"/>
      <c r="AI6" s="655"/>
      <c r="AJ6" s="655"/>
      <c r="AK6" s="655"/>
      <c r="AL6" s="655"/>
      <c r="AM6" s="655"/>
      <c r="AN6" s="655"/>
    </row>
    <row r="7" spans="1:43" ht="34.5" customHeight="1">
      <c r="A7" s="654"/>
      <c r="B7" s="645"/>
      <c r="C7" s="644"/>
      <c r="D7" s="642"/>
      <c r="E7" s="644" t="s">
        <v>7</v>
      </c>
      <c r="F7" s="644" t="s">
        <v>8</v>
      </c>
      <c r="G7" s="644" t="s">
        <v>652</v>
      </c>
      <c r="H7" s="644"/>
      <c r="I7" s="646" t="s">
        <v>39</v>
      </c>
      <c r="J7" s="646"/>
      <c r="K7" s="646"/>
      <c r="L7" s="646"/>
      <c r="M7" s="646"/>
      <c r="N7" s="646"/>
      <c r="O7" s="647"/>
      <c r="P7" s="656" t="s">
        <v>663</v>
      </c>
      <c r="Q7" s="648" t="s">
        <v>664</v>
      </c>
      <c r="R7" s="648" t="s">
        <v>665</v>
      </c>
      <c r="S7" s="644"/>
      <c r="T7" s="645" t="s">
        <v>49</v>
      </c>
      <c r="U7" s="645"/>
      <c r="V7" s="645"/>
      <c r="W7" s="645" t="s">
        <v>50</v>
      </c>
      <c r="X7" s="645"/>
      <c r="Y7" s="645"/>
      <c r="Z7" s="645" t="s">
        <v>51</v>
      </c>
      <c r="AA7" s="645"/>
      <c r="AB7" s="645"/>
      <c r="AC7" s="645" t="s">
        <v>52</v>
      </c>
      <c r="AD7" s="645"/>
      <c r="AE7" s="645"/>
      <c r="AF7" s="645" t="s">
        <v>53</v>
      </c>
      <c r="AG7" s="645"/>
      <c r="AH7" s="645"/>
      <c r="AI7" s="645" t="s">
        <v>54</v>
      </c>
      <c r="AJ7" s="645"/>
      <c r="AK7" s="645"/>
      <c r="AL7" s="645" t="s">
        <v>55</v>
      </c>
      <c r="AM7" s="645"/>
      <c r="AN7" s="645"/>
    </row>
    <row r="8" spans="1:43" ht="87" customHeight="1">
      <c r="A8" s="654"/>
      <c r="B8" s="645"/>
      <c r="C8" s="645"/>
      <c r="D8" s="643"/>
      <c r="E8" s="644"/>
      <c r="F8" s="644"/>
      <c r="G8" s="644"/>
      <c r="H8" s="644"/>
      <c r="I8" s="364" t="s">
        <v>49</v>
      </c>
      <c r="J8" s="32" t="s">
        <v>50</v>
      </c>
      <c r="K8" s="32" t="s">
        <v>51</v>
      </c>
      <c r="L8" s="32" t="s">
        <v>52</v>
      </c>
      <c r="M8" s="32" t="s">
        <v>53</v>
      </c>
      <c r="N8" s="32" t="s">
        <v>54</v>
      </c>
      <c r="O8" s="32" t="s">
        <v>55</v>
      </c>
      <c r="P8" s="657"/>
      <c r="Q8" s="649"/>
      <c r="R8" s="649"/>
      <c r="S8" s="644"/>
      <c r="T8" s="142" t="s">
        <v>56</v>
      </c>
      <c r="U8" s="143" t="s">
        <v>57</v>
      </c>
      <c r="V8" s="307" t="s">
        <v>58</v>
      </c>
      <c r="W8" s="142" t="s">
        <v>56</v>
      </c>
      <c r="X8" s="143" t="s">
        <v>57</v>
      </c>
      <c r="Y8" s="307" t="s">
        <v>58</v>
      </c>
      <c r="Z8" s="142" t="s">
        <v>56</v>
      </c>
      <c r="AA8" s="143" t="s">
        <v>57</v>
      </c>
      <c r="AB8" s="307" t="s">
        <v>58</v>
      </c>
      <c r="AC8" s="142" t="s">
        <v>56</v>
      </c>
      <c r="AD8" s="143" t="s">
        <v>57</v>
      </c>
      <c r="AE8" s="307" t="s">
        <v>58</v>
      </c>
      <c r="AF8" s="142" t="s">
        <v>56</v>
      </c>
      <c r="AG8" s="143" t="s">
        <v>57</v>
      </c>
      <c r="AH8" s="307" t="s">
        <v>58</v>
      </c>
      <c r="AI8" s="142" t="s">
        <v>56</v>
      </c>
      <c r="AJ8" s="143" t="s">
        <v>57</v>
      </c>
      <c r="AK8" s="307" t="s">
        <v>58</v>
      </c>
      <c r="AL8" s="142" t="s">
        <v>56</v>
      </c>
      <c r="AM8" s="143" t="s">
        <v>57</v>
      </c>
      <c r="AN8" s="307" t="s">
        <v>58</v>
      </c>
    </row>
    <row r="9" spans="1:43" s="136" customFormat="1" ht="53.25" customHeight="1">
      <c r="A9" s="139" t="s">
        <v>59</v>
      </c>
      <c r="B9" s="141" t="s">
        <v>60</v>
      </c>
      <c r="C9" s="141" t="s">
        <v>61</v>
      </c>
      <c r="D9" s="141">
        <v>192.2</v>
      </c>
      <c r="E9" s="140">
        <v>539.44880026376006</v>
      </c>
      <c r="F9" s="196">
        <v>201.2</v>
      </c>
      <c r="G9" s="196">
        <v>531.79999999999995</v>
      </c>
      <c r="H9" s="196">
        <v>531.77103231120009</v>
      </c>
      <c r="I9" s="144"/>
      <c r="J9" s="144"/>
      <c r="K9" s="144"/>
      <c r="L9" s="144"/>
      <c r="M9" s="144"/>
      <c r="N9" s="144"/>
      <c r="O9" s="144"/>
      <c r="P9" s="54">
        <f>F9/D9%</f>
        <v>104.68262226847034</v>
      </c>
      <c r="Q9" s="54">
        <f>F9/E9%</f>
        <v>37.29733014544189</v>
      </c>
      <c r="R9" s="54">
        <f>G9/E9%</f>
        <v>98.582108207485078</v>
      </c>
      <c r="S9" s="54"/>
      <c r="T9" s="145"/>
      <c r="U9" s="146"/>
      <c r="V9" s="308"/>
      <c r="W9" s="145"/>
      <c r="X9" s="146"/>
      <c r="Y9" s="308"/>
      <c r="Z9" s="145"/>
      <c r="AA9" s="146"/>
      <c r="AB9" s="308"/>
      <c r="AC9" s="145"/>
      <c r="AD9" s="146"/>
      <c r="AE9" s="308"/>
      <c r="AF9" s="145"/>
      <c r="AG9" s="146"/>
      <c r="AH9" s="308"/>
      <c r="AI9" s="147"/>
      <c r="AJ9" s="148"/>
      <c r="AK9" s="312"/>
      <c r="AL9" s="147"/>
      <c r="AM9" s="148"/>
      <c r="AN9" s="347"/>
      <c r="AQ9" s="360"/>
    </row>
    <row r="10" spans="1:43" ht="27" customHeight="1">
      <c r="A10" s="149"/>
      <c r="B10" s="150" t="s">
        <v>62</v>
      </c>
      <c r="C10" s="151" t="s">
        <v>63</v>
      </c>
      <c r="D10" s="151">
        <v>170.7</v>
      </c>
      <c r="E10" s="151">
        <v>503.79323516376002</v>
      </c>
      <c r="F10" s="193">
        <v>180.04173657599998</v>
      </c>
      <c r="G10" s="193">
        <v>495.99778231120001</v>
      </c>
      <c r="H10" s="193">
        <v>495.99778231120001</v>
      </c>
      <c r="I10" s="42"/>
      <c r="J10" s="42"/>
      <c r="K10" s="42"/>
      <c r="L10" s="42"/>
      <c r="M10" s="42"/>
      <c r="N10" s="42"/>
      <c r="O10" s="42"/>
      <c r="P10" s="403">
        <f t="shared" ref="P10:P73" si="0">F10/D10%</f>
        <v>105.47260490685413</v>
      </c>
      <c r="Q10" s="403">
        <f t="shared" ref="Q10:Q73" si="1">F10/E10%</f>
        <v>35.737227896177821</v>
      </c>
      <c r="R10" s="403">
        <f t="shared" ref="R10:R73" si="2">G10/E10%</f>
        <v>98.452648366739965</v>
      </c>
      <c r="S10" s="42"/>
      <c r="T10" s="152"/>
      <c r="U10" s="153"/>
      <c r="V10" s="309"/>
      <c r="W10" s="152"/>
      <c r="X10" s="153"/>
      <c r="Y10" s="309"/>
      <c r="Z10" s="152"/>
      <c r="AA10" s="153"/>
      <c r="AB10" s="309"/>
      <c r="AC10" s="152"/>
      <c r="AD10" s="153"/>
      <c r="AE10" s="309"/>
      <c r="AF10" s="152"/>
      <c r="AG10" s="153"/>
      <c r="AH10" s="309"/>
      <c r="AI10" s="154"/>
      <c r="AJ10" s="155"/>
      <c r="AK10" s="317"/>
      <c r="AL10" s="154"/>
      <c r="AM10" s="155"/>
      <c r="AN10" s="322"/>
      <c r="AQ10" s="406"/>
    </row>
    <row r="11" spans="1:43" ht="27" customHeight="1">
      <c r="A11" s="149"/>
      <c r="B11" s="150" t="s">
        <v>64</v>
      </c>
      <c r="C11" s="151" t="s">
        <v>63</v>
      </c>
      <c r="D11" s="151">
        <v>97</v>
      </c>
      <c r="E11" s="151">
        <v>352.59136935920003</v>
      </c>
      <c r="F11" s="193">
        <v>93.256174999999999</v>
      </c>
      <c r="G11" s="193">
        <v>319.71265915920003</v>
      </c>
      <c r="H11" s="193">
        <v>319.71265915920003</v>
      </c>
      <c r="I11" s="42"/>
      <c r="J11" s="42"/>
      <c r="K11" s="42"/>
      <c r="L11" s="42"/>
      <c r="M11" s="42"/>
      <c r="N11" s="42"/>
      <c r="O11" s="42"/>
      <c r="P11" s="403">
        <f t="shared" si="0"/>
        <v>96.140386597938146</v>
      </c>
      <c r="Q11" s="403">
        <f t="shared" si="1"/>
        <v>26.448796852141864</v>
      </c>
      <c r="R11" s="403">
        <f t="shared" si="2"/>
        <v>90.675123370219239</v>
      </c>
      <c r="S11" s="180"/>
      <c r="T11" s="152"/>
      <c r="U11" s="153"/>
      <c r="V11" s="309"/>
      <c r="W11" s="152"/>
      <c r="X11" s="153"/>
      <c r="Y11" s="309"/>
      <c r="Z11" s="152"/>
      <c r="AA11" s="153"/>
      <c r="AB11" s="309"/>
      <c r="AC11" s="152"/>
      <c r="AD11" s="153"/>
      <c r="AE11" s="309"/>
      <c r="AF11" s="152"/>
      <c r="AG11" s="153"/>
      <c r="AH11" s="309"/>
      <c r="AI11" s="154"/>
      <c r="AJ11" s="155"/>
      <c r="AK11" s="317"/>
      <c r="AL11" s="154"/>
      <c r="AM11" s="155"/>
      <c r="AN11" s="322"/>
      <c r="AQ11" s="406"/>
    </row>
    <row r="12" spans="1:43" ht="27" customHeight="1">
      <c r="A12" s="149"/>
      <c r="B12" s="150" t="s">
        <v>65</v>
      </c>
      <c r="C12" s="151" t="s">
        <v>63</v>
      </c>
      <c r="D12" s="151">
        <v>66.7</v>
      </c>
      <c r="E12" s="151">
        <v>135.20186580455999</v>
      </c>
      <c r="F12" s="193">
        <v>79.785561575999978</v>
      </c>
      <c r="G12" s="193">
        <v>160.28512315199998</v>
      </c>
      <c r="H12" s="193">
        <v>160.28512315199998</v>
      </c>
      <c r="I12" s="42"/>
      <c r="J12" s="42"/>
      <c r="K12" s="42"/>
      <c r="L12" s="42"/>
      <c r="M12" s="42"/>
      <c r="N12" s="42"/>
      <c r="O12" s="42"/>
      <c r="P12" s="403">
        <f t="shared" si="0"/>
        <v>119.61853309745123</v>
      </c>
      <c r="Q12" s="403">
        <f t="shared" si="1"/>
        <v>59.012174943897129</v>
      </c>
      <c r="R12" s="403">
        <f t="shared" si="2"/>
        <v>118.55244910872672</v>
      </c>
      <c r="S12" s="180"/>
      <c r="T12" s="152"/>
      <c r="U12" s="153"/>
      <c r="V12" s="309"/>
      <c r="W12" s="152"/>
      <c r="X12" s="153"/>
      <c r="Y12" s="309"/>
      <c r="Z12" s="152"/>
      <c r="AA12" s="153"/>
      <c r="AB12" s="309"/>
      <c r="AC12" s="152"/>
      <c r="AD12" s="153"/>
      <c r="AE12" s="309"/>
      <c r="AF12" s="152"/>
      <c r="AG12" s="153"/>
      <c r="AH12" s="309"/>
      <c r="AI12" s="154"/>
      <c r="AJ12" s="155"/>
      <c r="AK12" s="317"/>
      <c r="AL12" s="154"/>
      <c r="AM12" s="155"/>
      <c r="AN12" s="322"/>
    </row>
    <row r="13" spans="1:43" ht="27" customHeight="1">
      <c r="A13" s="149"/>
      <c r="B13" s="150" t="s">
        <v>66</v>
      </c>
      <c r="C13" s="151" t="s">
        <v>63</v>
      </c>
      <c r="D13" s="151">
        <v>7</v>
      </c>
      <c r="E13" s="151">
        <v>16</v>
      </c>
      <c r="F13" s="193">
        <v>7</v>
      </c>
      <c r="G13" s="193">
        <v>16</v>
      </c>
      <c r="H13" s="193">
        <v>16</v>
      </c>
      <c r="I13" s="42"/>
      <c r="J13" s="42"/>
      <c r="K13" s="42"/>
      <c r="L13" s="42"/>
      <c r="M13" s="42"/>
      <c r="N13" s="42"/>
      <c r="O13" s="42"/>
      <c r="P13" s="403">
        <f t="shared" si="0"/>
        <v>99.999999999999986</v>
      </c>
      <c r="Q13" s="403">
        <f t="shared" si="1"/>
        <v>43.75</v>
      </c>
      <c r="R13" s="403">
        <f t="shared" si="2"/>
        <v>100</v>
      </c>
      <c r="S13" s="180"/>
      <c r="T13" s="152"/>
      <c r="U13" s="153"/>
      <c r="V13" s="309"/>
      <c r="W13" s="152"/>
      <c r="X13" s="153"/>
      <c r="Y13" s="309"/>
      <c r="Z13" s="152"/>
      <c r="AA13" s="153"/>
      <c r="AB13" s="309"/>
      <c r="AC13" s="152"/>
      <c r="AD13" s="153"/>
      <c r="AE13" s="309"/>
      <c r="AF13" s="152"/>
      <c r="AG13" s="153"/>
      <c r="AH13" s="309"/>
      <c r="AI13" s="154"/>
      <c r="AJ13" s="155"/>
      <c r="AK13" s="317"/>
      <c r="AL13" s="154"/>
      <c r="AM13" s="155"/>
      <c r="AN13" s="322"/>
    </row>
    <row r="14" spans="1:43" ht="27" customHeight="1">
      <c r="A14" s="149"/>
      <c r="B14" s="150" t="s">
        <v>67</v>
      </c>
      <c r="C14" s="151" t="s">
        <v>63</v>
      </c>
      <c r="D14" s="151">
        <v>4.9000000000000004</v>
      </c>
      <c r="E14" s="151">
        <v>8.1</v>
      </c>
      <c r="F14" s="193">
        <v>4.9000000000000004</v>
      </c>
      <c r="G14" s="193">
        <v>8.1</v>
      </c>
      <c r="H14" s="193">
        <v>8.1</v>
      </c>
      <c r="I14" s="42"/>
      <c r="J14" s="42"/>
      <c r="K14" s="42"/>
      <c r="L14" s="42"/>
      <c r="M14" s="42"/>
      <c r="N14" s="42"/>
      <c r="O14" s="42"/>
      <c r="P14" s="403">
        <f t="shared" si="0"/>
        <v>100</v>
      </c>
      <c r="Q14" s="403">
        <f t="shared" si="1"/>
        <v>60.493827160493829</v>
      </c>
      <c r="R14" s="403">
        <f t="shared" si="2"/>
        <v>99.999999999999986</v>
      </c>
      <c r="S14" s="180"/>
      <c r="T14" s="152"/>
      <c r="U14" s="153"/>
      <c r="V14" s="309"/>
      <c r="W14" s="152"/>
      <c r="X14" s="153"/>
      <c r="Y14" s="309"/>
      <c r="Z14" s="152"/>
      <c r="AA14" s="153"/>
      <c r="AB14" s="309"/>
      <c r="AC14" s="152"/>
      <c r="AD14" s="153"/>
      <c r="AE14" s="309"/>
      <c r="AF14" s="152"/>
      <c r="AG14" s="153"/>
      <c r="AH14" s="309"/>
      <c r="AI14" s="154"/>
      <c r="AJ14" s="155"/>
      <c r="AK14" s="317"/>
      <c r="AL14" s="154"/>
      <c r="AM14" s="155"/>
      <c r="AN14" s="322"/>
    </row>
    <row r="15" spans="1:43" ht="27" customHeight="1">
      <c r="A15" s="149"/>
      <c r="B15" s="150" t="s">
        <v>68</v>
      </c>
      <c r="C15" s="151" t="s">
        <v>63</v>
      </c>
      <c r="D15" s="151">
        <v>16.5</v>
      </c>
      <c r="E15" s="151">
        <v>27.555565099999999</v>
      </c>
      <c r="F15" s="193">
        <v>16.249067999999998</v>
      </c>
      <c r="G15" s="193">
        <v>27.673250000000003</v>
      </c>
      <c r="H15" s="193">
        <v>27.673250000000003</v>
      </c>
      <c r="I15" s="42"/>
      <c r="J15" s="42"/>
      <c r="K15" s="42"/>
      <c r="L15" s="42"/>
      <c r="M15" s="42"/>
      <c r="N15" s="42"/>
      <c r="O15" s="42"/>
      <c r="P15" s="403">
        <f t="shared" si="0"/>
        <v>98.479199999999977</v>
      </c>
      <c r="Q15" s="403">
        <f t="shared" si="1"/>
        <v>58.968371510551954</v>
      </c>
      <c r="R15" s="403">
        <f t="shared" si="2"/>
        <v>100.42708215045825</v>
      </c>
      <c r="S15" s="42"/>
      <c r="T15" s="152"/>
      <c r="U15" s="153"/>
      <c r="V15" s="309"/>
      <c r="W15" s="152"/>
      <c r="X15" s="153"/>
      <c r="Y15" s="309"/>
      <c r="Z15" s="152"/>
      <c r="AA15" s="153"/>
      <c r="AB15" s="309"/>
      <c r="AC15" s="152"/>
      <c r="AD15" s="153"/>
      <c r="AE15" s="309"/>
      <c r="AF15" s="152"/>
      <c r="AG15" s="153"/>
      <c r="AH15" s="309"/>
      <c r="AI15" s="154"/>
      <c r="AJ15" s="155"/>
      <c r="AK15" s="317"/>
      <c r="AL15" s="154"/>
      <c r="AM15" s="155"/>
      <c r="AN15" s="322"/>
    </row>
    <row r="16" spans="1:43" s="136" customFormat="1" ht="39.75" customHeight="1">
      <c r="A16" s="139" t="s">
        <v>69</v>
      </c>
      <c r="B16" s="140" t="s">
        <v>70</v>
      </c>
      <c r="C16" s="140"/>
      <c r="D16" s="140"/>
      <c r="E16" s="144"/>
      <c r="F16" s="196"/>
      <c r="G16" s="196"/>
      <c r="H16" s="196"/>
      <c r="I16" s="144"/>
      <c r="J16" s="144"/>
      <c r="K16" s="144"/>
      <c r="L16" s="144"/>
      <c r="M16" s="144"/>
      <c r="N16" s="144"/>
      <c r="O16" s="144"/>
      <c r="P16" s="54"/>
      <c r="Q16" s="54"/>
      <c r="R16" s="54"/>
      <c r="S16" s="144"/>
      <c r="T16" s="145"/>
      <c r="U16" s="146"/>
      <c r="V16" s="308"/>
      <c r="W16" s="145"/>
      <c r="X16" s="146"/>
      <c r="Y16" s="308"/>
      <c r="Z16" s="145"/>
      <c r="AA16" s="146"/>
      <c r="AB16" s="308"/>
      <c r="AC16" s="145"/>
      <c r="AD16" s="146"/>
      <c r="AE16" s="308"/>
      <c r="AF16" s="145"/>
      <c r="AG16" s="146"/>
      <c r="AH16" s="308"/>
      <c r="AI16" s="147"/>
      <c r="AJ16" s="148"/>
      <c r="AK16" s="312"/>
      <c r="AL16" s="147"/>
      <c r="AM16" s="148"/>
      <c r="AN16" s="347"/>
    </row>
    <row r="17" spans="1:40" ht="44.25" customHeight="1">
      <c r="A17" s="149"/>
      <c r="B17" s="157" t="s">
        <v>71</v>
      </c>
      <c r="C17" s="151" t="s">
        <v>72</v>
      </c>
      <c r="D17" s="151">
        <v>2685.9370000000004</v>
      </c>
      <c r="E17" s="151">
        <v>2697.51</v>
      </c>
      <c r="F17" s="193">
        <v>2663.32</v>
      </c>
      <c r="G17" s="193">
        <v>2684.52</v>
      </c>
      <c r="H17" s="193">
        <v>2684.52</v>
      </c>
      <c r="I17" s="98">
        <v>82.8</v>
      </c>
      <c r="J17" s="98">
        <v>157</v>
      </c>
      <c r="K17" s="98">
        <v>149.69999999999999</v>
      </c>
      <c r="L17" s="98">
        <v>114.11</v>
      </c>
      <c r="M17" s="98">
        <v>42.9</v>
      </c>
      <c r="N17" s="98">
        <v>793.8</v>
      </c>
      <c r="O17" s="98">
        <v>1357.2</v>
      </c>
      <c r="P17" s="403">
        <f t="shared" si="0"/>
        <v>99.157947487226991</v>
      </c>
      <c r="Q17" s="403">
        <f t="shared" si="1"/>
        <v>98.732534819148029</v>
      </c>
      <c r="R17" s="403">
        <f t="shared" si="2"/>
        <v>99.51844478797112</v>
      </c>
      <c r="S17" s="42"/>
      <c r="T17" s="158">
        <v>82.8</v>
      </c>
      <c r="U17" s="158">
        <v>82.8</v>
      </c>
      <c r="V17" s="310">
        <v>82.8</v>
      </c>
      <c r="W17" s="158">
        <v>157</v>
      </c>
      <c r="X17" s="158">
        <v>157</v>
      </c>
      <c r="Y17" s="310">
        <v>157</v>
      </c>
      <c r="Z17" s="158">
        <v>149.69999999999999</v>
      </c>
      <c r="AA17" s="158">
        <v>149.69999999999999</v>
      </c>
      <c r="AB17" s="310">
        <v>149.69999999999999</v>
      </c>
      <c r="AC17" s="158">
        <v>118.4</v>
      </c>
      <c r="AD17" s="158">
        <v>118.37</v>
      </c>
      <c r="AE17" s="310">
        <v>114.11</v>
      </c>
      <c r="AF17" s="158">
        <v>42.9</v>
      </c>
      <c r="AG17" s="158">
        <v>42.9</v>
      </c>
      <c r="AH17" s="310">
        <v>42.9</v>
      </c>
      <c r="AI17" s="158">
        <v>793.8</v>
      </c>
      <c r="AJ17" s="158">
        <v>793.8</v>
      </c>
      <c r="AK17" s="310">
        <v>793.8</v>
      </c>
      <c r="AL17" s="158">
        <v>1324.6</v>
      </c>
      <c r="AM17" s="158">
        <v>1354.6000000000001</v>
      </c>
      <c r="AN17" s="310">
        <v>1357.2</v>
      </c>
    </row>
    <row r="18" spans="1:40" ht="71.25" customHeight="1">
      <c r="A18" s="149"/>
      <c r="B18" s="157" t="s">
        <v>73</v>
      </c>
      <c r="C18" s="159" t="s">
        <v>74</v>
      </c>
      <c r="D18" s="159">
        <v>42.257134102549678</v>
      </c>
      <c r="E18" s="151">
        <v>135.59146191680756</v>
      </c>
      <c r="F18" s="193">
        <v>41.116066788819964</v>
      </c>
      <c r="G18" s="193">
        <v>123.92476782220321</v>
      </c>
      <c r="H18" s="193">
        <v>123.92476782220321</v>
      </c>
      <c r="I18" s="98"/>
      <c r="J18" s="98"/>
      <c r="K18" s="98"/>
      <c r="L18" s="98"/>
      <c r="M18" s="98"/>
      <c r="N18" s="98"/>
      <c r="O18" s="98"/>
      <c r="P18" s="403">
        <f t="shared" si="0"/>
        <v>97.299704918557495</v>
      </c>
      <c r="Q18" s="403">
        <f t="shared" si="1"/>
        <v>30.323492502829431</v>
      </c>
      <c r="R18" s="403">
        <f t="shared" si="2"/>
        <v>91.395701521558578</v>
      </c>
      <c r="S18" s="42"/>
      <c r="T18" s="160"/>
      <c r="U18" s="161"/>
      <c r="V18" s="311"/>
      <c r="W18" s="160"/>
      <c r="X18" s="161"/>
      <c r="Y18" s="311"/>
      <c r="Z18" s="160"/>
      <c r="AA18" s="161"/>
      <c r="AB18" s="311"/>
      <c r="AC18" s="160"/>
      <c r="AD18" s="161"/>
      <c r="AE18" s="311"/>
      <c r="AF18" s="160"/>
      <c r="AG18" s="161"/>
      <c r="AH18" s="311"/>
      <c r="AI18" s="160"/>
      <c r="AJ18" s="161"/>
      <c r="AK18" s="311"/>
      <c r="AL18" s="162"/>
      <c r="AM18" s="161"/>
      <c r="AN18" s="322"/>
    </row>
    <row r="19" spans="1:40" ht="51.75" customHeight="1">
      <c r="A19" s="149"/>
      <c r="B19" s="157" t="s">
        <v>75</v>
      </c>
      <c r="C19" s="159" t="s">
        <v>74</v>
      </c>
      <c r="D19" s="159">
        <v>0</v>
      </c>
      <c r="E19" s="151">
        <v>226</v>
      </c>
      <c r="F19" s="193">
        <v>0</v>
      </c>
      <c r="G19" s="193">
        <v>226</v>
      </c>
      <c r="H19" s="193">
        <v>226</v>
      </c>
      <c r="I19" s="98"/>
      <c r="J19" s="98"/>
      <c r="K19" s="98"/>
      <c r="L19" s="98"/>
      <c r="M19" s="98"/>
      <c r="N19" s="98"/>
      <c r="O19" s="98"/>
      <c r="P19" s="403"/>
      <c r="Q19" s="403">
        <f t="shared" si="1"/>
        <v>0</v>
      </c>
      <c r="R19" s="403">
        <f t="shared" si="2"/>
        <v>100.00000000000001</v>
      </c>
      <c r="S19" s="42"/>
      <c r="T19" s="160"/>
      <c r="U19" s="161"/>
      <c r="V19" s="311"/>
      <c r="W19" s="160"/>
      <c r="X19" s="161"/>
      <c r="Y19" s="311"/>
      <c r="Z19" s="160"/>
      <c r="AA19" s="161"/>
      <c r="AB19" s="311"/>
      <c r="AC19" s="160"/>
      <c r="AD19" s="161"/>
      <c r="AE19" s="311"/>
      <c r="AF19" s="160"/>
      <c r="AG19" s="161"/>
      <c r="AH19" s="311"/>
      <c r="AI19" s="160"/>
      <c r="AJ19" s="161"/>
      <c r="AK19" s="311"/>
      <c r="AL19" s="162"/>
      <c r="AM19" s="161"/>
      <c r="AN19" s="322"/>
    </row>
    <row r="20" spans="1:40" ht="44.25" customHeight="1">
      <c r="A20" s="149"/>
      <c r="B20" s="157" t="s">
        <v>76</v>
      </c>
      <c r="C20" s="151" t="s">
        <v>72</v>
      </c>
      <c r="D20" s="151">
        <v>2793.9369999999999</v>
      </c>
      <c r="E20" s="151">
        <v>3537.5699999999997</v>
      </c>
      <c r="F20" s="193">
        <v>2766.66</v>
      </c>
      <c r="G20" s="193">
        <v>3470.4799999999996</v>
      </c>
      <c r="H20" s="193">
        <v>3470.4799999999996</v>
      </c>
      <c r="I20" s="98">
        <v>105.3</v>
      </c>
      <c r="J20" s="98">
        <v>185.03</v>
      </c>
      <c r="K20" s="98">
        <v>220.7</v>
      </c>
      <c r="L20" s="98">
        <v>191.24</v>
      </c>
      <c r="M20" s="98">
        <v>69.900000000000006</v>
      </c>
      <c r="N20" s="98">
        <v>1124.2</v>
      </c>
      <c r="O20" s="98">
        <v>1641.1999999999998</v>
      </c>
      <c r="P20" s="403">
        <f t="shared" si="0"/>
        <v>99.023707406430418</v>
      </c>
      <c r="Q20" s="403">
        <f t="shared" si="1"/>
        <v>78.207922387401524</v>
      </c>
      <c r="R20" s="403">
        <f t="shared" si="2"/>
        <v>98.103500425433282</v>
      </c>
      <c r="S20" s="42"/>
      <c r="T20" s="163">
        <v>105.3</v>
      </c>
      <c r="U20" s="163">
        <v>105.3</v>
      </c>
      <c r="V20" s="310">
        <v>105.3</v>
      </c>
      <c r="W20" s="163">
        <v>185.03</v>
      </c>
      <c r="X20" s="158">
        <v>185.03</v>
      </c>
      <c r="Y20" s="325">
        <v>185.03</v>
      </c>
      <c r="Z20" s="163">
        <v>220.7</v>
      </c>
      <c r="AA20" s="163">
        <v>220.7</v>
      </c>
      <c r="AB20" s="325">
        <v>220.7</v>
      </c>
      <c r="AC20" s="163">
        <v>194.4</v>
      </c>
      <c r="AD20" s="163">
        <v>194.37</v>
      </c>
      <c r="AE20" s="325">
        <v>191.24</v>
      </c>
      <c r="AF20" s="163">
        <v>69.900000000000006</v>
      </c>
      <c r="AG20" s="163">
        <v>69.900000000000006</v>
      </c>
      <c r="AH20" s="325">
        <v>69.900000000000006</v>
      </c>
      <c r="AI20" s="163">
        <v>1118.8</v>
      </c>
      <c r="AJ20" s="163">
        <v>1124.2</v>
      </c>
      <c r="AK20" s="325">
        <v>1124.2</v>
      </c>
      <c r="AL20" s="163">
        <v>1634.9</v>
      </c>
      <c r="AM20" s="163">
        <v>1634.6</v>
      </c>
      <c r="AN20" s="325">
        <v>1641.1999999999998</v>
      </c>
    </row>
    <row r="21" spans="1:40" ht="44.25" customHeight="1">
      <c r="A21" s="149"/>
      <c r="B21" s="157" t="s">
        <v>77</v>
      </c>
      <c r="C21" s="151" t="s">
        <v>72</v>
      </c>
      <c r="D21" s="151">
        <v>100</v>
      </c>
      <c r="E21" s="151">
        <v>836.03</v>
      </c>
      <c r="F21" s="193">
        <v>142.44</v>
      </c>
      <c r="G21" s="193">
        <v>828.03</v>
      </c>
      <c r="H21" s="193">
        <v>828.03</v>
      </c>
      <c r="I21" s="98">
        <v>22.5</v>
      </c>
      <c r="J21" s="98">
        <v>28</v>
      </c>
      <c r="K21" s="98">
        <v>71</v>
      </c>
      <c r="L21" s="98">
        <v>77.13</v>
      </c>
      <c r="M21" s="98">
        <v>27</v>
      </c>
      <c r="N21" s="98">
        <v>330.4</v>
      </c>
      <c r="O21" s="98">
        <v>280</v>
      </c>
      <c r="P21" s="403">
        <f t="shared" si="0"/>
        <v>142.44</v>
      </c>
      <c r="Q21" s="403">
        <f t="shared" si="1"/>
        <v>17.037666112460077</v>
      </c>
      <c r="R21" s="403">
        <f t="shared" si="2"/>
        <v>99.043096539597855</v>
      </c>
      <c r="S21" s="42"/>
      <c r="T21" s="163">
        <v>22.5</v>
      </c>
      <c r="U21" s="158">
        <v>22.5</v>
      </c>
      <c r="V21" s="310">
        <v>22.5</v>
      </c>
      <c r="W21" s="163">
        <v>28</v>
      </c>
      <c r="X21" s="158">
        <v>28</v>
      </c>
      <c r="Y21" s="325">
        <v>28</v>
      </c>
      <c r="Z21" s="163">
        <v>71</v>
      </c>
      <c r="AA21" s="163">
        <v>71</v>
      </c>
      <c r="AB21" s="325">
        <v>71</v>
      </c>
      <c r="AC21" s="163">
        <v>76</v>
      </c>
      <c r="AD21" s="163">
        <v>76</v>
      </c>
      <c r="AE21" s="325">
        <v>77.13</v>
      </c>
      <c r="AF21" s="163">
        <v>27</v>
      </c>
      <c r="AG21" s="163">
        <v>27</v>
      </c>
      <c r="AH21" s="325">
        <v>27</v>
      </c>
      <c r="AI21" s="163">
        <v>324.5</v>
      </c>
      <c r="AJ21" s="163">
        <v>330.4</v>
      </c>
      <c r="AK21" s="325">
        <v>330.4</v>
      </c>
      <c r="AL21" s="163">
        <v>280.3</v>
      </c>
      <c r="AM21" s="163">
        <v>280</v>
      </c>
      <c r="AN21" s="325">
        <v>280</v>
      </c>
    </row>
    <row r="22" spans="1:40" s="136" customFormat="1" ht="33.75" customHeight="1">
      <c r="A22" s="139" t="s">
        <v>10</v>
      </c>
      <c r="B22" s="164" t="s">
        <v>78</v>
      </c>
      <c r="C22" s="140"/>
      <c r="D22" s="140"/>
      <c r="E22" s="165"/>
      <c r="F22" s="193"/>
      <c r="G22" s="193"/>
      <c r="H22" s="193"/>
      <c r="I22" s="166"/>
      <c r="J22" s="166"/>
      <c r="K22" s="166"/>
      <c r="L22" s="166"/>
      <c r="M22" s="166"/>
      <c r="N22" s="166"/>
      <c r="O22" s="166"/>
      <c r="P22" s="54"/>
      <c r="Q22" s="54"/>
      <c r="R22" s="54"/>
      <c r="S22" s="144"/>
      <c r="T22" s="147"/>
      <c r="U22" s="148"/>
      <c r="V22" s="312"/>
      <c r="W22" s="147"/>
      <c r="X22" s="148"/>
      <c r="Y22" s="312"/>
      <c r="Z22" s="147"/>
      <c r="AA22" s="148"/>
      <c r="AB22" s="312"/>
      <c r="AC22" s="147"/>
      <c r="AD22" s="148"/>
      <c r="AE22" s="312"/>
      <c r="AF22" s="147"/>
      <c r="AG22" s="148"/>
      <c r="AH22" s="312"/>
      <c r="AI22" s="147"/>
      <c r="AJ22" s="148"/>
      <c r="AK22" s="312"/>
      <c r="AL22" s="167"/>
      <c r="AM22" s="148"/>
      <c r="AN22" s="347"/>
    </row>
    <row r="23" spans="1:40" ht="39" customHeight="1">
      <c r="A23" s="149"/>
      <c r="B23" s="150" t="s">
        <v>79</v>
      </c>
      <c r="C23" s="151" t="s">
        <v>80</v>
      </c>
      <c r="D23" s="151">
        <v>203</v>
      </c>
      <c r="E23" s="42">
        <v>8382.7315999999992</v>
      </c>
      <c r="F23" s="193"/>
      <c r="G23" s="193">
        <v>7957.9889999999996</v>
      </c>
      <c r="H23" s="193">
        <v>7957.9889999999996</v>
      </c>
      <c r="I23" s="98">
        <v>215.2</v>
      </c>
      <c r="J23" s="98">
        <v>144.19999999999999</v>
      </c>
      <c r="K23" s="98">
        <v>581</v>
      </c>
      <c r="L23" s="98">
        <v>505.23760000000004</v>
      </c>
      <c r="M23" s="98">
        <v>104.79999999999998</v>
      </c>
      <c r="N23" s="98">
        <v>2769.3050000000003</v>
      </c>
      <c r="O23" s="98">
        <v>4062.989</v>
      </c>
      <c r="P23" s="54">
        <f t="shared" si="0"/>
        <v>0</v>
      </c>
      <c r="Q23" s="54">
        <f t="shared" si="1"/>
        <v>0</v>
      </c>
      <c r="R23" s="403">
        <f t="shared" si="2"/>
        <v>94.933124185915716</v>
      </c>
      <c r="S23" s="36"/>
      <c r="T23" s="163">
        <v>215.2</v>
      </c>
      <c r="U23" s="158">
        <v>215.2</v>
      </c>
      <c r="V23" s="310">
        <v>215.2</v>
      </c>
      <c r="W23" s="163">
        <v>144.19999999999999</v>
      </c>
      <c r="X23" s="158">
        <v>144.19999999999999</v>
      </c>
      <c r="Y23" s="325">
        <v>144.19999999999999</v>
      </c>
      <c r="Z23" s="163">
        <v>581</v>
      </c>
      <c r="AA23" s="163">
        <v>581</v>
      </c>
      <c r="AB23" s="325">
        <v>581</v>
      </c>
      <c r="AC23" s="163">
        <v>522.70000000000005</v>
      </c>
      <c r="AD23" s="163">
        <v>522.56799999999998</v>
      </c>
      <c r="AE23" s="325">
        <v>505.23760000000004</v>
      </c>
      <c r="AF23" s="163">
        <v>104.79999999999998</v>
      </c>
      <c r="AG23" s="163">
        <v>104.79999999999998</v>
      </c>
      <c r="AH23" s="325">
        <v>104.79999999999998</v>
      </c>
      <c r="AI23" s="163">
        <v>2699.6</v>
      </c>
      <c r="AJ23" s="163">
        <v>2769.3050000000003</v>
      </c>
      <c r="AK23" s="325">
        <v>2769.3050000000003</v>
      </c>
      <c r="AL23" s="163">
        <v>4148.6000000000004</v>
      </c>
      <c r="AM23" s="163">
        <v>4153.8109999999997</v>
      </c>
      <c r="AN23" s="325">
        <v>4062.989</v>
      </c>
    </row>
    <row r="24" spans="1:40" ht="39" customHeight="1">
      <c r="A24" s="149"/>
      <c r="B24" s="150" t="s">
        <v>81</v>
      </c>
      <c r="C24" s="151" t="s">
        <v>80</v>
      </c>
      <c r="D24" s="151">
        <v>0</v>
      </c>
      <c r="E24" s="42">
        <v>2735.7615999999998</v>
      </c>
      <c r="F24" s="193"/>
      <c r="G24" s="193">
        <v>2737.848</v>
      </c>
      <c r="H24" s="193">
        <v>2737.848</v>
      </c>
      <c r="I24" s="98">
        <v>36.260000000000005</v>
      </c>
      <c r="J24" s="98">
        <v>0</v>
      </c>
      <c r="K24" s="98">
        <v>239.7</v>
      </c>
      <c r="L24" s="98">
        <v>136.13759999999999</v>
      </c>
      <c r="M24" s="98">
        <v>19.600000000000001</v>
      </c>
      <c r="N24" s="98">
        <v>843.32500000000005</v>
      </c>
      <c r="O24" s="98">
        <v>1460.739</v>
      </c>
      <c r="P24" s="54"/>
      <c r="Q24" s="54">
        <f t="shared" si="1"/>
        <v>0</v>
      </c>
      <c r="R24" s="403">
        <f t="shared" si="2"/>
        <v>100.07626395516336</v>
      </c>
      <c r="S24" s="42"/>
      <c r="T24" s="163">
        <v>36.260000000000005</v>
      </c>
      <c r="U24" s="158">
        <v>36.260000000000005</v>
      </c>
      <c r="V24" s="310">
        <v>36.260000000000005</v>
      </c>
      <c r="W24" s="163">
        <v>0</v>
      </c>
      <c r="X24" s="158">
        <v>0</v>
      </c>
      <c r="Y24" s="325">
        <v>0</v>
      </c>
      <c r="Z24" s="163">
        <v>239.7</v>
      </c>
      <c r="AA24" s="163">
        <v>239.7</v>
      </c>
      <c r="AB24" s="325">
        <v>239.7</v>
      </c>
      <c r="AC24" s="163">
        <v>153.55619999999999</v>
      </c>
      <c r="AD24" s="163">
        <v>153.46800000000002</v>
      </c>
      <c r="AE24" s="325">
        <v>136.13759999999999</v>
      </c>
      <c r="AF24" s="163">
        <v>19.600000000000001</v>
      </c>
      <c r="AG24" s="163">
        <v>19.600000000000001</v>
      </c>
      <c r="AH24" s="325">
        <v>19.600000000000001</v>
      </c>
      <c r="AI24" s="163">
        <v>799</v>
      </c>
      <c r="AJ24" s="163">
        <v>843.32500000000005</v>
      </c>
      <c r="AK24" s="325">
        <v>843.32500000000005</v>
      </c>
      <c r="AL24" s="163">
        <v>1441.9</v>
      </c>
      <c r="AM24" s="163">
        <v>1447.1409999999998</v>
      </c>
      <c r="AN24" s="325">
        <v>1460.739</v>
      </c>
    </row>
    <row r="25" spans="1:40" ht="39" customHeight="1">
      <c r="A25" s="149"/>
      <c r="B25" s="157" t="s">
        <v>82</v>
      </c>
      <c r="C25" s="151" t="s">
        <v>21</v>
      </c>
      <c r="D25" s="151">
        <v>0</v>
      </c>
      <c r="E25" s="42">
        <v>32.635681667298044</v>
      </c>
      <c r="F25" s="193"/>
      <c r="G25" s="193">
        <v>34.403767082362144</v>
      </c>
      <c r="H25" s="193">
        <v>2737.848</v>
      </c>
      <c r="I25" s="98"/>
      <c r="J25" s="98"/>
      <c r="K25" s="98"/>
      <c r="L25" s="98"/>
      <c r="M25" s="98"/>
      <c r="N25" s="98"/>
      <c r="O25" s="98"/>
      <c r="P25" s="54"/>
      <c r="Q25" s="54">
        <f t="shared" si="1"/>
        <v>0</v>
      </c>
      <c r="R25" s="403">
        <f t="shared" si="2"/>
        <v>105.41764511950052</v>
      </c>
      <c r="S25" s="42"/>
      <c r="T25" s="152"/>
      <c r="U25" s="153"/>
      <c r="V25" s="309"/>
      <c r="W25" s="154"/>
      <c r="X25" s="155"/>
      <c r="Y25" s="317"/>
      <c r="Z25" s="154"/>
      <c r="AA25" s="155"/>
      <c r="AB25" s="317"/>
      <c r="AC25" s="154"/>
      <c r="AD25" s="155"/>
      <c r="AE25" s="317"/>
      <c r="AF25" s="154"/>
      <c r="AG25" s="155"/>
      <c r="AH25" s="317"/>
      <c r="AI25" s="154"/>
      <c r="AJ25" s="155"/>
      <c r="AK25" s="317"/>
      <c r="AL25" s="162"/>
      <c r="AM25" s="155"/>
      <c r="AN25" s="322"/>
    </row>
    <row r="26" spans="1:40" s="136" customFormat="1" ht="30" customHeight="1">
      <c r="A26" s="139">
        <v>1</v>
      </c>
      <c r="B26" s="164" t="s">
        <v>83</v>
      </c>
      <c r="C26" s="140" t="s">
        <v>72</v>
      </c>
      <c r="D26" s="140">
        <v>1398.7369999999999</v>
      </c>
      <c r="E26" s="165">
        <v>2118.29</v>
      </c>
      <c r="F26" s="196">
        <v>1347.53</v>
      </c>
      <c r="G26" s="196">
        <v>2044.32</v>
      </c>
      <c r="H26" s="193">
        <v>34.403767082362144</v>
      </c>
      <c r="I26" s="166">
        <v>56.3</v>
      </c>
      <c r="J26" s="166">
        <v>44.5</v>
      </c>
      <c r="K26" s="166">
        <v>155.5</v>
      </c>
      <c r="L26" s="166">
        <v>156.04000000000002</v>
      </c>
      <c r="M26" s="166">
        <v>48</v>
      </c>
      <c r="N26" s="166">
        <v>733.90000000000009</v>
      </c>
      <c r="O26" s="166">
        <v>928.05</v>
      </c>
      <c r="P26" s="54">
        <f t="shared" si="0"/>
        <v>96.339054446976107</v>
      </c>
      <c r="Q26" s="54">
        <f t="shared" si="1"/>
        <v>63.61404717956465</v>
      </c>
      <c r="R26" s="54">
        <f t="shared" si="2"/>
        <v>96.50803242237842</v>
      </c>
      <c r="S26" s="144"/>
      <c r="T26" s="407">
        <v>56.3</v>
      </c>
      <c r="U26" s="408">
        <v>56.3</v>
      </c>
      <c r="V26" s="409">
        <v>56.3</v>
      </c>
      <c r="W26" s="407">
        <v>44.5</v>
      </c>
      <c r="X26" s="408">
        <v>44.5</v>
      </c>
      <c r="Y26" s="410">
        <v>44.5</v>
      </c>
      <c r="Z26" s="407">
        <v>155.5</v>
      </c>
      <c r="AA26" s="407">
        <v>155.5</v>
      </c>
      <c r="AB26" s="410">
        <v>155.5</v>
      </c>
      <c r="AC26" s="407">
        <v>159.19999999999999</v>
      </c>
      <c r="AD26" s="407">
        <v>159.17000000000002</v>
      </c>
      <c r="AE26" s="410">
        <v>156.04000000000002</v>
      </c>
      <c r="AF26" s="407">
        <v>48</v>
      </c>
      <c r="AG26" s="407">
        <v>48</v>
      </c>
      <c r="AH26" s="410">
        <v>48</v>
      </c>
      <c r="AI26" s="407">
        <v>728.5</v>
      </c>
      <c r="AJ26" s="407">
        <v>733.90000000000009</v>
      </c>
      <c r="AK26" s="410">
        <v>733.90000000000009</v>
      </c>
      <c r="AL26" s="407">
        <v>947.8</v>
      </c>
      <c r="AM26" s="407">
        <v>948.45</v>
      </c>
      <c r="AN26" s="410">
        <v>928.05</v>
      </c>
    </row>
    <row r="27" spans="1:40" s="133" customFormat="1" ht="30" customHeight="1">
      <c r="A27" s="149" t="s">
        <v>84</v>
      </c>
      <c r="B27" s="150" t="s">
        <v>85</v>
      </c>
      <c r="C27" s="151"/>
      <c r="D27" s="151"/>
      <c r="E27" s="93"/>
      <c r="F27" s="196"/>
      <c r="G27" s="196"/>
      <c r="H27" s="196">
        <v>2044.32</v>
      </c>
      <c r="I27" s="98"/>
      <c r="J27" s="98"/>
      <c r="K27" s="98"/>
      <c r="L27" s="98"/>
      <c r="M27" s="98"/>
      <c r="N27" s="98"/>
      <c r="O27" s="98"/>
      <c r="P27" s="54"/>
      <c r="Q27" s="54"/>
      <c r="R27" s="54"/>
      <c r="S27" s="42"/>
      <c r="T27" s="152"/>
      <c r="U27" s="153"/>
      <c r="V27" s="309"/>
      <c r="W27" s="154"/>
      <c r="X27" s="155"/>
      <c r="Y27" s="317"/>
      <c r="Z27" s="154"/>
      <c r="AA27" s="155"/>
      <c r="AB27" s="317"/>
      <c r="AC27" s="154"/>
      <c r="AD27" s="155"/>
      <c r="AE27" s="317"/>
      <c r="AF27" s="154"/>
      <c r="AG27" s="155"/>
      <c r="AH27" s="317"/>
      <c r="AI27" s="154"/>
      <c r="AJ27" s="155"/>
      <c r="AK27" s="317"/>
      <c r="AL27" s="162"/>
      <c r="AM27" s="155"/>
      <c r="AN27" s="322"/>
    </row>
    <row r="28" spans="1:40" s="133" customFormat="1" ht="30" customHeight="1">
      <c r="A28" s="149" t="s">
        <v>86</v>
      </c>
      <c r="B28" s="150" t="s">
        <v>87</v>
      </c>
      <c r="C28" s="151" t="s">
        <v>72</v>
      </c>
      <c r="D28" s="381">
        <v>1148.3869999999999</v>
      </c>
      <c r="E28" s="452">
        <v>1715.36</v>
      </c>
      <c r="F28" s="196">
        <v>1055.8999999999999</v>
      </c>
      <c r="G28" s="196">
        <v>1639.3899999999999</v>
      </c>
      <c r="H28" s="196"/>
      <c r="I28" s="98">
        <v>44.3</v>
      </c>
      <c r="J28" s="98">
        <v>28</v>
      </c>
      <c r="K28" s="98">
        <v>120</v>
      </c>
      <c r="L28" s="98">
        <v>97.06</v>
      </c>
      <c r="M28" s="98">
        <v>21</v>
      </c>
      <c r="N28" s="98">
        <v>548.20000000000005</v>
      </c>
      <c r="O28" s="98">
        <v>856.8</v>
      </c>
      <c r="P28" s="54">
        <f t="shared" si="0"/>
        <v>91.946356062895163</v>
      </c>
      <c r="Q28" s="54">
        <f t="shared" si="1"/>
        <v>61.555591829120416</v>
      </c>
      <c r="R28" s="54">
        <f t="shared" si="2"/>
        <v>95.571192052980138</v>
      </c>
      <c r="S28" s="42"/>
      <c r="T28" s="163">
        <v>44.3</v>
      </c>
      <c r="U28" s="158">
        <v>44.3</v>
      </c>
      <c r="V28" s="310">
        <v>44.3</v>
      </c>
      <c r="W28" s="163">
        <v>28</v>
      </c>
      <c r="X28" s="158">
        <v>28</v>
      </c>
      <c r="Y28" s="325">
        <v>28</v>
      </c>
      <c r="Z28" s="163">
        <v>120</v>
      </c>
      <c r="AA28" s="163">
        <v>120</v>
      </c>
      <c r="AB28" s="325">
        <v>120</v>
      </c>
      <c r="AC28" s="163">
        <v>106.4</v>
      </c>
      <c r="AD28" s="163">
        <v>106.4</v>
      </c>
      <c r="AE28" s="325">
        <v>97.06</v>
      </c>
      <c r="AF28" s="163">
        <v>21</v>
      </c>
      <c r="AG28" s="163">
        <v>21</v>
      </c>
      <c r="AH28" s="325">
        <v>21</v>
      </c>
      <c r="AI28" s="163">
        <v>535.5</v>
      </c>
      <c r="AJ28" s="163">
        <v>548.20000000000005</v>
      </c>
      <c r="AK28" s="325">
        <v>548.20000000000005</v>
      </c>
      <c r="AL28" s="163">
        <v>876.2</v>
      </c>
      <c r="AM28" s="163">
        <v>877.2</v>
      </c>
      <c r="AN28" s="325">
        <v>856.8</v>
      </c>
    </row>
    <row r="29" spans="1:40" s="133" customFormat="1" ht="33" customHeight="1">
      <c r="A29" s="149"/>
      <c r="B29" s="150" t="s">
        <v>88</v>
      </c>
      <c r="C29" s="151" t="s">
        <v>80</v>
      </c>
      <c r="D29" s="151">
        <v>203</v>
      </c>
      <c r="E29" s="42">
        <v>8382.7315999999992</v>
      </c>
      <c r="F29" s="196">
        <v>0</v>
      </c>
      <c r="G29" s="451">
        <v>7957.9889999999996</v>
      </c>
      <c r="H29" s="196">
        <v>1639.3899999999999</v>
      </c>
      <c r="I29" s="98">
        <v>215.2</v>
      </c>
      <c r="J29" s="98">
        <v>144.19999999999999</v>
      </c>
      <c r="K29" s="98">
        <v>581</v>
      </c>
      <c r="L29" s="98">
        <v>505.23760000000004</v>
      </c>
      <c r="M29" s="98">
        <v>104.79999999999998</v>
      </c>
      <c r="N29" s="98">
        <v>2769.3050000000003</v>
      </c>
      <c r="O29" s="98">
        <v>4062.989</v>
      </c>
      <c r="P29" s="54">
        <f t="shared" si="0"/>
        <v>0</v>
      </c>
      <c r="Q29" s="54">
        <f t="shared" si="1"/>
        <v>0</v>
      </c>
      <c r="R29" s="54">
        <f t="shared" si="2"/>
        <v>94.933124185915716</v>
      </c>
      <c r="S29" s="42"/>
      <c r="T29" s="163">
        <v>215.2</v>
      </c>
      <c r="U29" s="158">
        <v>215.2</v>
      </c>
      <c r="V29" s="310">
        <v>215.2</v>
      </c>
      <c r="W29" s="163">
        <v>144.19999999999999</v>
      </c>
      <c r="X29" s="158">
        <v>144.19999999999999</v>
      </c>
      <c r="Y29" s="325">
        <v>144.19999999999999</v>
      </c>
      <c r="Z29" s="163">
        <v>581</v>
      </c>
      <c r="AA29" s="163">
        <v>581</v>
      </c>
      <c r="AB29" s="325">
        <v>581</v>
      </c>
      <c r="AC29" s="163">
        <v>522.70000000000005</v>
      </c>
      <c r="AD29" s="163">
        <v>522.56799999999998</v>
      </c>
      <c r="AE29" s="325">
        <v>505.23760000000004</v>
      </c>
      <c r="AF29" s="163">
        <v>104.79999999999998</v>
      </c>
      <c r="AG29" s="163">
        <v>104.79999999999998</v>
      </c>
      <c r="AH29" s="325">
        <v>104.79999999999998</v>
      </c>
      <c r="AI29" s="163">
        <v>2699.6</v>
      </c>
      <c r="AJ29" s="163">
        <v>2769.3050000000003</v>
      </c>
      <c r="AK29" s="325">
        <v>2769.3050000000003</v>
      </c>
      <c r="AL29" s="163">
        <v>4148.6000000000004</v>
      </c>
      <c r="AM29" s="163">
        <v>4153.8109999999997</v>
      </c>
      <c r="AN29" s="325">
        <v>4062.989</v>
      </c>
    </row>
    <row r="30" spans="1:40" s="177" customFormat="1" ht="30" customHeight="1">
      <c r="A30" s="169" t="s">
        <v>89</v>
      </c>
      <c r="B30" s="170" t="s">
        <v>90</v>
      </c>
      <c r="C30" s="171" t="s">
        <v>72</v>
      </c>
      <c r="D30" s="171">
        <v>508.98699999999997</v>
      </c>
      <c r="E30" s="173">
        <v>516.28</v>
      </c>
      <c r="F30" s="407">
        <v>516.30999999999995</v>
      </c>
      <c r="G30" s="407">
        <v>516.30999999999995</v>
      </c>
      <c r="H30" s="196">
        <v>7957.9889999999996</v>
      </c>
      <c r="I30" s="175">
        <v>7.4</v>
      </c>
      <c r="J30" s="175">
        <v>0</v>
      </c>
      <c r="K30" s="175">
        <v>47</v>
      </c>
      <c r="L30" s="175">
        <v>26.08</v>
      </c>
      <c r="M30" s="175">
        <v>4</v>
      </c>
      <c r="N30" s="175">
        <v>152.5</v>
      </c>
      <c r="O30" s="175">
        <v>279.3</v>
      </c>
      <c r="P30" s="54">
        <f t="shared" si="0"/>
        <v>101.43874008569964</v>
      </c>
      <c r="Q30" s="54">
        <f t="shared" si="1"/>
        <v>100.0058108003409</v>
      </c>
      <c r="R30" s="54">
        <f t="shared" si="2"/>
        <v>100.0058108003409</v>
      </c>
      <c r="S30" s="176"/>
      <c r="T30" s="184">
        <v>7.4</v>
      </c>
      <c r="U30" s="183">
        <v>7.4</v>
      </c>
      <c r="V30" s="314">
        <v>7.4</v>
      </c>
      <c r="W30" s="185">
        <v>0</v>
      </c>
      <c r="X30" s="183">
        <v>0</v>
      </c>
      <c r="Y30" s="333">
        <v>0</v>
      </c>
      <c r="Z30" s="185">
        <v>47</v>
      </c>
      <c r="AA30" s="184">
        <v>47</v>
      </c>
      <c r="AB30" s="333">
        <v>47</v>
      </c>
      <c r="AC30" s="185">
        <v>29.4</v>
      </c>
      <c r="AD30" s="185">
        <v>29.4</v>
      </c>
      <c r="AE30" s="411">
        <v>26.08</v>
      </c>
      <c r="AF30" s="185">
        <v>4</v>
      </c>
      <c r="AG30" s="184">
        <v>4</v>
      </c>
      <c r="AH30" s="341">
        <v>4</v>
      </c>
      <c r="AI30" s="185">
        <v>144.5</v>
      </c>
      <c r="AJ30" s="184">
        <v>152.5</v>
      </c>
      <c r="AK30" s="341">
        <v>152.5</v>
      </c>
      <c r="AL30" s="185">
        <v>275.7</v>
      </c>
      <c r="AM30" s="185">
        <v>276.7</v>
      </c>
      <c r="AN30" s="341">
        <v>279.3</v>
      </c>
    </row>
    <row r="31" spans="1:40" ht="27.75" customHeight="1">
      <c r="A31" s="149"/>
      <c r="B31" s="150" t="s">
        <v>91</v>
      </c>
      <c r="C31" s="151" t="s">
        <v>92</v>
      </c>
      <c r="D31" s="151">
        <v>0</v>
      </c>
      <c r="E31" s="42">
        <v>52.989881459673043</v>
      </c>
      <c r="F31" s="163"/>
      <c r="G31" s="163">
        <v>53.027212333675507</v>
      </c>
      <c r="H31" s="407">
        <v>516.30999999999995</v>
      </c>
      <c r="I31" s="98">
        <v>49</v>
      </c>
      <c r="J31" s="98">
        <v>0</v>
      </c>
      <c r="K31" s="98">
        <v>51</v>
      </c>
      <c r="L31" s="98">
        <v>52.2</v>
      </c>
      <c r="M31" s="98">
        <v>49</v>
      </c>
      <c r="N31" s="98">
        <v>55.3</v>
      </c>
      <c r="O31" s="98">
        <v>52.3</v>
      </c>
      <c r="P31" s="54"/>
      <c r="Q31" s="54">
        <f t="shared" si="1"/>
        <v>0</v>
      </c>
      <c r="R31" s="403">
        <f t="shared" si="2"/>
        <v>100.07044906116818</v>
      </c>
      <c r="S31" s="42"/>
      <c r="T31" s="193">
        <v>49</v>
      </c>
      <c r="U31" s="194">
        <v>49</v>
      </c>
      <c r="V31" s="316">
        <v>49</v>
      </c>
      <c r="W31" s="195">
        <v>0</v>
      </c>
      <c r="X31" s="194">
        <v>0</v>
      </c>
      <c r="Y31" s="334">
        <v>0</v>
      </c>
      <c r="Z31" s="195">
        <v>51</v>
      </c>
      <c r="AA31" s="193">
        <v>51</v>
      </c>
      <c r="AB31" s="334">
        <v>51</v>
      </c>
      <c r="AC31" s="195">
        <v>52.2</v>
      </c>
      <c r="AD31" s="193">
        <v>52.2</v>
      </c>
      <c r="AE31" s="318">
        <v>52.2</v>
      </c>
      <c r="AF31" s="195">
        <v>49</v>
      </c>
      <c r="AG31" s="193">
        <v>49</v>
      </c>
      <c r="AH31" s="318">
        <v>49</v>
      </c>
      <c r="AI31" s="195">
        <v>55.3</v>
      </c>
      <c r="AJ31" s="193">
        <v>55.3</v>
      </c>
      <c r="AK31" s="318">
        <v>55.3</v>
      </c>
      <c r="AL31" s="195">
        <v>52.3</v>
      </c>
      <c r="AM31" s="193">
        <v>52.3</v>
      </c>
      <c r="AN31" s="318">
        <v>52.3</v>
      </c>
    </row>
    <row r="32" spans="1:40" ht="27.75" customHeight="1">
      <c r="A32" s="149"/>
      <c r="B32" s="150" t="s">
        <v>93</v>
      </c>
      <c r="C32" s="151" t="s">
        <v>80</v>
      </c>
      <c r="D32" s="151">
        <v>0</v>
      </c>
      <c r="E32" s="42">
        <v>2735.7615999999998</v>
      </c>
      <c r="F32" s="163"/>
      <c r="G32" s="163">
        <v>2737.848</v>
      </c>
      <c r="H32" s="163">
        <v>53.027212333675507</v>
      </c>
      <c r="I32" s="98">
        <v>36.260000000000005</v>
      </c>
      <c r="J32" s="98">
        <v>0</v>
      </c>
      <c r="K32" s="98">
        <v>239.7</v>
      </c>
      <c r="L32" s="98">
        <v>136.13759999999999</v>
      </c>
      <c r="M32" s="98">
        <v>19.600000000000001</v>
      </c>
      <c r="N32" s="98">
        <v>843.32500000000005</v>
      </c>
      <c r="O32" s="98">
        <v>1460.739</v>
      </c>
      <c r="P32" s="54"/>
      <c r="Q32" s="54">
        <f t="shared" si="1"/>
        <v>0</v>
      </c>
      <c r="R32" s="403">
        <f t="shared" si="2"/>
        <v>100.07626395516336</v>
      </c>
      <c r="S32" s="42"/>
      <c r="T32" s="193">
        <v>36.260000000000005</v>
      </c>
      <c r="U32" s="193">
        <v>36.260000000000005</v>
      </c>
      <c r="V32" s="334">
        <v>36.260000000000005</v>
      </c>
      <c r="W32" s="194"/>
      <c r="X32" s="194"/>
      <c r="Y32" s="316"/>
      <c r="Z32" s="194">
        <v>239.7</v>
      </c>
      <c r="AA32" s="194">
        <v>239.7</v>
      </c>
      <c r="AB32" s="316">
        <v>239.7</v>
      </c>
      <c r="AC32" s="193">
        <v>153.55619999999999</v>
      </c>
      <c r="AD32" s="193">
        <v>153.46800000000002</v>
      </c>
      <c r="AE32" s="334">
        <v>136.13759999999999</v>
      </c>
      <c r="AF32" s="193">
        <v>19.600000000000001</v>
      </c>
      <c r="AG32" s="193">
        <v>19.600000000000001</v>
      </c>
      <c r="AH32" s="334">
        <v>19.600000000000001</v>
      </c>
      <c r="AI32" s="412">
        <v>799.08499999999992</v>
      </c>
      <c r="AJ32" s="412">
        <v>843.32500000000005</v>
      </c>
      <c r="AK32" s="413">
        <v>843.32500000000005</v>
      </c>
      <c r="AL32" s="193">
        <v>1441.9109999999998</v>
      </c>
      <c r="AM32" s="193">
        <v>1447.1409999999998</v>
      </c>
      <c r="AN32" s="334">
        <v>1460.739</v>
      </c>
    </row>
    <row r="33" spans="1:40" s="136" customFormat="1" ht="30" hidden="1" customHeight="1">
      <c r="A33" s="139" t="s">
        <v>89</v>
      </c>
      <c r="B33" s="164" t="s">
        <v>94</v>
      </c>
      <c r="C33" s="140" t="s">
        <v>72</v>
      </c>
      <c r="D33" s="140"/>
      <c r="E33" s="93"/>
      <c r="F33" s="407"/>
      <c r="G33" s="163"/>
      <c r="H33" s="163">
        <v>2737.848</v>
      </c>
      <c r="I33" s="98">
        <v>0</v>
      </c>
      <c r="J33" s="98">
        <v>0</v>
      </c>
      <c r="K33" s="98">
        <v>0</v>
      </c>
      <c r="L33" s="98">
        <v>0</v>
      </c>
      <c r="M33" s="98">
        <v>0</v>
      </c>
      <c r="N33" s="98">
        <v>0</v>
      </c>
      <c r="O33" s="98">
        <v>0</v>
      </c>
      <c r="P33" s="54" t="e">
        <f t="shared" si="0"/>
        <v>#DIV/0!</v>
      </c>
      <c r="Q33" s="54" t="e">
        <f t="shared" si="1"/>
        <v>#DIV/0!</v>
      </c>
      <c r="R33" s="54" t="e">
        <f t="shared" si="2"/>
        <v>#DIV/0!</v>
      </c>
      <c r="S33" s="42"/>
      <c r="T33" s="96"/>
      <c r="U33" s="178"/>
      <c r="V33" s="313"/>
      <c r="W33" s="96"/>
      <c r="X33" s="178"/>
      <c r="Y33" s="313"/>
      <c r="Z33" s="96"/>
      <c r="AA33" s="178"/>
      <c r="AB33" s="313"/>
      <c r="AC33" s="96"/>
      <c r="AD33" s="178"/>
      <c r="AE33" s="313"/>
      <c r="AF33" s="96"/>
      <c r="AG33" s="178"/>
      <c r="AH33" s="313"/>
      <c r="AI33" s="94"/>
      <c r="AJ33" s="179"/>
      <c r="AK33" s="345"/>
      <c r="AL33" s="96"/>
      <c r="AM33" s="179"/>
      <c r="AN33" s="313"/>
    </row>
    <row r="34" spans="1:40" ht="30" hidden="1" customHeight="1">
      <c r="A34" s="149"/>
      <c r="B34" s="150" t="s">
        <v>91</v>
      </c>
      <c r="C34" s="151" t="s">
        <v>92</v>
      </c>
      <c r="D34" s="151"/>
      <c r="E34" s="93"/>
      <c r="F34" s="163"/>
      <c r="G34" s="163"/>
      <c r="H34" s="163">
        <v>0</v>
      </c>
      <c r="I34" s="98">
        <v>0</v>
      </c>
      <c r="J34" s="98">
        <v>0</v>
      </c>
      <c r="K34" s="98">
        <v>0</v>
      </c>
      <c r="L34" s="98">
        <v>0</v>
      </c>
      <c r="M34" s="98">
        <v>0</v>
      </c>
      <c r="N34" s="98">
        <v>0</v>
      </c>
      <c r="O34" s="98">
        <v>0</v>
      </c>
      <c r="P34" s="54" t="e">
        <f t="shared" si="0"/>
        <v>#DIV/0!</v>
      </c>
      <c r="Q34" s="54" t="e">
        <f t="shared" si="1"/>
        <v>#DIV/0!</v>
      </c>
      <c r="R34" s="54" t="e">
        <f t="shared" si="2"/>
        <v>#DIV/0!</v>
      </c>
      <c r="S34" s="42"/>
      <c r="T34" s="96"/>
      <c r="U34" s="178"/>
      <c r="V34" s="313"/>
      <c r="W34" s="96"/>
      <c r="X34" s="178"/>
      <c r="Y34" s="313"/>
      <c r="Z34" s="96"/>
      <c r="AA34" s="178"/>
      <c r="AB34" s="313"/>
      <c r="AC34" s="96"/>
      <c r="AD34" s="178"/>
      <c r="AE34" s="313"/>
      <c r="AF34" s="96"/>
      <c r="AG34" s="178"/>
      <c r="AH34" s="313"/>
      <c r="AI34" s="94"/>
      <c r="AJ34" s="179"/>
      <c r="AK34" s="345"/>
      <c r="AL34" s="96"/>
      <c r="AM34" s="179"/>
      <c r="AN34" s="313"/>
    </row>
    <row r="35" spans="1:40" ht="30" hidden="1" customHeight="1">
      <c r="A35" s="149"/>
      <c r="B35" s="150" t="s">
        <v>93</v>
      </c>
      <c r="C35" s="151" t="s">
        <v>80</v>
      </c>
      <c r="D35" s="151"/>
      <c r="E35" s="93"/>
      <c r="F35" s="163"/>
      <c r="G35" s="163"/>
      <c r="H35" s="163">
        <v>0</v>
      </c>
      <c r="I35" s="98">
        <v>0</v>
      </c>
      <c r="J35" s="98">
        <v>0</v>
      </c>
      <c r="K35" s="98">
        <v>0</v>
      </c>
      <c r="L35" s="98">
        <v>0</v>
      </c>
      <c r="M35" s="98">
        <v>0</v>
      </c>
      <c r="N35" s="98">
        <v>0</v>
      </c>
      <c r="O35" s="98">
        <v>0</v>
      </c>
      <c r="P35" s="54" t="e">
        <f t="shared" si="0"/>
        <v>#DIV/0!</v>
      </c>
      <c r="Q35" s="54" t="e">
        <f t="shared" si="1"/>
        <v>#DIV/0!</v>
      </c>
      <c r="R35" s="54" t="e">
        <f t="shared" si="2"/>
        <v>#DIV/0!</v>
      </c>
      <c r="S35" s="42"/>
      <c r="T35" s="96"/>
      <c r="U35" s="178"/>
      <c r="V35" s="313"/>
      <c r="W35" s="96"/>
      <c r="X35" s="178"/>
      <c r="Y35" s="313"/>
      <c r="Z35" s="96"/>
      <c r="AA35" s="178"/>
      <c r="AB35" s="313"/>
      <c r="AC35" s="96"/>
      <c r="AD35" s="178"/>
      <c r="AE35" s="313"/>
      <c r="AF35" s="96"/>
      <c r="AG35" s="178"/>
      <c r="AH35" s="313"/>
      <c r="AI35" s="94"/>
      <c r="AJ35" s="179"/>
      <c r="AK35" s="345"/>
      <c r="AL35" s="96"/>
      <c r="AM35" s="179"/>
      <c r="AN35" s="313"/>
    </row>
    <row r="36" spans="1:40" s="133" customFormat="1" ht="45" customHeight="1">
      <c r="A36" s="149"/>
      <c r="B36" s="157" t="s">
        <v>95</v>
      </c>
      <c r="C36" s="151" t="s">
        <v>72</v>
      </c>
      <c r="D36" s="151">
        <v>329.23</v>
      </c>
      <c r="E36" s="93">
        <v>334.23</v>
      </c>
      <c r="F36" s="449">
        <v>334.23</v>
      </c>
      <c r="G36" s="449">
        <v>334.23</v>
      </c>
      <c r="H36" s="449">
        <v>0</v>
      </c>
      <c r="I36" s="450">
        <v>0</v>
      </c>
      <c r="J36" s="450">
        <v>0</v>
      </c>
      <c r="K36" s="450">
        <v>30</v>
      </c>
      <c r="L36" s="450">
        <v>22.23</v>
      </c>
      <c r="M36" s="450">
        <v>0</v>
      </c>
      <c r="N36" s="450">
        <v>140</v>
      </c>
      <c r="O36" s="450">
        <v>142</v>
      </c>
      <c r="P36" s="403">
        <f t="shared" si="0"/>
        <v>101.51869513713818</v>
      </c>
      <c r="Q36" s="403">
        <f t="shared" si="1"/>
        <v>100</v>
      </c>
      <c r="R36" s="403">
        <f t="shared" si="2"/>
        <v>100</v>
      </c>
      <c r="S36" s="42"/>
      <c r="T36" s="96"/>
      <c r="U36" s="178"/>
      <c r="V36" s="313"/>
      <c r="W36" s="96"/>
      <c r="X36" s="178"/>
      <c r="Y36" s="313"/>
      <c r="Z36" s="193">
        <v>30</v>
      </c>
      <c r="AA36" s="193">
        <v>30</v>
      </c>
      <c r="AB36" s="334">
        <v>30</v>
      </c>
      <c r="AC36" s="412">
        <v>22.23</v>
      </c>
      <c r="AD36" s="412">
        <v>22.23</v>
      </c>
      <c r="AE36" s="413">
        <v>22.23</v>
      </c>
      <c r="AF36" s="193"/>
      <c r="AG36" s="193">
        <v>0</v>
      </c>
      <c r="AH36" s="334">
        <v>0</v>
      </c>
      <c r="AI36" s="193">
        <v>135</v>
      </c>
      <c r="AJ36" s="193">
        <v>140</v>
      </c>
      <c r="AK36" s="334">
        <v>140</v>
      </c>
      <c r="AL36" s="193">
        <v>142</v>
      </c>
      <c r="AM36" s="193">
        <v>142</v>
      </c>
      <c r="AN36" s="334">
        <v>142</v>
      </c>
    </row>
    <row r="37" spans="1:40" ht="30" customHeight="1">
      <c r="A37" s="149"/>
      <c r="B37" s="150" t="s">
        <v>91</v>
      </c>
      <c r="C37" s="151" t="s">
        <v>92</v>
      </c>
      <c r="D37" s="151">
        <v>0</v>
      </c>
      <c r="E37" s="181">
        <v>52.751042695150048</v>
      </c>
      <c r="F37" s="163">
        <v>0</v>
      </c>
      <c r="G37" s="163">
        <v>52.637973850342576</v>
      </c>
      <c r="H37" s="407">
        <v>334.23</v>
      </c>
      <c r="I37" s="98">
        <v>0</v>
      </c>
      <c r="J37" s="98">
        <v>0</v>
      </c>
      <c r="K37" s="98">
        <v>49.5</v>
      </c>
      <c r="L37" s="98">
        <v>54.7</v>
      </c>
      <c r="M37" s="98">
        <v>0</v>
      </c>
      <c r="N37" s="98">
        <v>53.9</v>
      </c>
      <c r="O37" s="98">
        <v>52</v>
      </c>
      <c r="P37" s="54"/>
      <c r="Q37" s="54">
        <f t="shared" si="1"/>
        <v>0</v>
      </c>
      <c r="R37" s="403">
        <f t="shared" si="2"/>
        <v>99.785655715924122</v>
      </c>
      <c r="S37" s="42"/>
      <c r="T37" s="96"/>
      <c r="U37" s="178"/>
      <c r="V37" s="313"/>
      <c r="W37" s="96"/>
      <c r="X37" s="178"/>
      <c r="Y37" s="313"/>
      <c r="Z37" s="193">
        <v>49.5</v>
      </c>
      <c r="AA37" s="193">
        <v>49.5</v>
      </c>
      <c r="AB37" s="334">
        <v>49.5</v>
      </c>
      <c r="AC37" s="193">
        <v>54.7</v>
      </c>
      <c r="AD37" s="193">
        <v>54.7</v>
      </c>
      <c r="AE37" s="334">
        <v>54.7</v>
      </c>
      <c r="AF37" s="193"/>
      <c r="AG37" s="193">
        <v>0</v>
      </c>
      <c r="AH37" s="334">
        <v>0</v>
      </c>
      <c r="AI37" s="193">
        <v>53.9</v>
      </c>
      <c r="AJ37" s="196">
        <v>53.9</v>
      </c>
      <c r="AK37" s="334">
        <v>53.9</v>
      </c>
      <c r="AL37" s="193">
        <v>52</v>
      </c>
      <c r="AM37" s="193">
        <v>52</v>
      </c>
      <c r="AN37" s="334">
        <v>52</v>
      </c>
    </row>
    <row r="38" spans="1:40" ht="30" customHeight="1">
      <c r="A38" s="149"/>
      <c r="B38" s="150" t="s">
        <v>93</v>
      </c>
      <c r="C38" s="151" t="s">
        <v>80</v>
      </c>
      <c r="D38" s="151">
        <v>0</v>
      </c>
      <c r="E38" s="182">
        <v>1763.0981000000002</v>
      </c>
      <c r="F38" s="163">
        <v>0</v>
      </c>
      <c r="G38" s="163">
        <v>1759.319</v>
      </c>
      <c r="H38" s="163">
        <v>52.637973850342576</v>
      </c>
      <c r="I38" s="98">
        <v>0</v>
      </c>
      <c r="J38" s="98">
        <v>0</v>
      </c>
      <c r="K38" s="98">
        <v>148.5</v>
      </c>
      <c r="L38" s="98">
        <v>121.5981</v>
      </c>
      <c r="M38" s="98">
        <v>0</v>
      </c>
      <c r="N38" s="98">
        <v>754.6</v>
      </c>
      <c r="O38" s="98">
        <v>738.4</v>
      </c>
      <c r="P38" s="54"/>
      <c r="Q38" s="54">
        <f t="shared" si="1"/>
        <v>0</v>
      </c>
      <c r="R38" s="403">
        <f t="shared" si="2"/>
        <v>99.785655715924136</v>
      </c>
      <c r="S38" s="42"/>
      <c r="T38" s="96"/>
      <c r="U38" s="178"/>
      <c r="V38" s="313"/>
      <c r="W38" s="96"/>
      <c r="X38" s="178"/>
      <c r="Y38" s="313"/>
      <c r="Z38" s="193">
        <v>148.5</v>
      </c>
      <c r="AA38" s="193">
        <v>148.5</v>
      </c>
      <c r="AB38" s="334">
        <v>148.5</v>
      </c>
      <c r="AC38" s="193">
        <v>121.5981</v>
      </c>
      <c r="AD38" s="193">
        <v>121.5981</v>
      </c>
      <c r="AE38" s="334">
        <v>121.5981</v>
      </c>
      <c r="AF38" s="193">
        <v>0</v>
      </c>
      <c r="AG38" s="193">
        <v>0</v>
      </c>
      <c r="AH38" s="334">
        <v>0</v>
      </c>
      <c r="AI38" s="193">
        <v>727.65</v>
      </c>
      <c r="AJ38" s="193">
        <v>754.6</v>
      </c>
      <c r="AK38" s="334">
        <v>754.6</v>
      </c>
      <c r="AL38" s="193">
        <v>738.4</v>
      </c>
      <c r="AM38" s="193">
        <v>738.4</v>
      </c>
      <c r="AN38" s="334">
        <v>738.4</v>
      </c>
    </row>
    <row r="39" spans="1:40" s="177" customFormat="1" ht="30" customHeight="1">
      <c r="A39" s="169" t="s">
        <v>89</v>
      </c>
      <c r="B39" s="170" t="s">
        <v>96</v>
      </c>
      <c r="C39" s="171" t="s">
        <v>72</v>
      </c>
      <c r="D39" s="171">
        <v>639.4</v>
      </c>
      <c r="E39" s="173">
        <v>1199.08</v>
      </c>
      <c r="F39" s="407">
        <v>539.58999999999992</v>
      </c>
      <c r="G39" s="407">
        <v>1123.08</v>
      </c>
      <c r="H39" s="163">
        <v>1759.319</v>
      </c>
      <c r="I39" s="175">
        <v>36.9</v>
      </c>
      <c r="J39" s="175">
        <v>28</v>
      </c>
      <c r="K39" s="175">
        <v>73</v>
      </c>
      <c r="L39" s="175">
        <v>70.98</v>
      </c>
      <c r="M39" s="175">
        <v>17</v>
      </c>
      <c r="N39" s="175">
        <v>395.7</v>
      </c>
      <c r="O39" s="175">
        <v>577.5</v>
      </c>
      <c r="P39" s="54">
        <f t="shared" si="0"/>
        <v>84.390053174851403</v>
      </c>
      <c r="Q39" s="54">
        <f t="shared" si="1"/>
        <v>45.00033358908496</v>
      </c>
      <c r="R39" s="54">
        <f t="shared" si="2"/>
        <v>93.661807385662328</v>
      </c>
      <c r="S39" s="173"/>
      <c r="T39" s="414">
        <v>36.9</v>
      </c>
      <c r="U39" s="415">
        <v>36.9</v>
      </c>
      <c r="V39" s="416">
        <v>36.9</v>
      </c>
      <c r="W39" s="414">
        <v>28</v>
      </c>
      <c r="X39" s="415">
        <v>28</v>
      </c>
      <c r="Y39" s="417">
        <v>28</v>
      </c>
      <c r="Z39" s="414">
        <v>73</v>
      </c>
      <c r="AA39" s="414">
        <v>73</v>
      </c>
      <c r="AB39" s="417">
        <v>73</v>
      </c>
      <c r="AC39" s="414">
        <v>77</v>
      </c>
      <c r="AD39" s="414">
        <v>77</v>
      </c>
      <c r="AE39" s="417">
        <v>70.98</v>
      </c>
      <c r="AF39" s="414">
        <v>17</v>
      </c>
      <c r="AG39" s="414">
        <v>17</v>
      </c>
      <c r="AH39" s="418">
        <v>17</v>
      </c>
      <c r="AI39" s="414">
        <v>391</v>
      </c>
      <c r="AJ39" s="414">
        <v>395.7</v>
      </c>
      <c r="AK39" s="417">
        <v>395.7</v>
      </c>
      <c r="AL39" s="414">
        <v>600.5</v>
      </c>
      <c r="AM39" s="414">
        <v>600.5</v>
      </c>
      <c r="AN39" s="418">
        <v>577.5</v>
      </c>
    </row>
    <row r="40" spans="1:40" ht="30" customHeight="1">
      <c r="A40" s="149"/>
      <c r="B40" s="150" t="s">
        <v>97</v>
      </c>
      <c r="C40" s="151" t="s">
        <v>72</v>
      </c>
      <c r="D40" s="151">
        <v>639.4</v>
      </c>
      <c r="E40" s="93">
        <v>615.59</v>
      </c>
      <c r="F40" s="163">
        <v>539.58999999999992</v>
      </c>
      <c r="G40" s="163">
        <v>539.58999999999992</v>
      </c>
      <c r="H40" s="407">
        <v>1123.08</v>
      </c>
      <c r="I40" s="98">
        <v>24.4</v>
      </c>
      <c r="J40" s="98">
        <v>14</v>
      </c>
      <c r="K40" s="98">
        <v>30</v>
      </c>
      <c r="L40" s="98">
        <v>33.99</v>
      </c>
      <c r="M40" s="98">
        <v>8</v>
      </c>
      <c r="N40" s="98">
        <v>167.7</v>
      </c>
      <c r="O40" s="98">
        <v>337.5</v>
      </c>
      <c r="P40" s="54">
        <f t="shared" si="0"/>
        <v>84.390053174851403</v>
      </c>
      <c r="Q40" s="54">
        <f t="shared" si="1"/>
        <v>87.654120437304044</v>
      </c>
      <c r="R40" s="54">
        <f t="shared" si="2"/>
        <v>87.654120437304044</v>
      </c>
      <c r="S40" s="42"/>
      <c r="T40" s="195">
        <v>24.4</v>
      </c>
      <c r="U40" s="194">
        <v>24.4</v>
      </c>
      <c r="V40" s="316">
        <v>24.4</v>
      </c>
      <c r="W40" s="195">
        <v>14</v>
      </c>
      <c r="X40" s="194">
        <v>14</v>
      </c>
      <c r="Y40" s="334">
        <v>14</v>
      </c>
      <c r="Z40" s="193">
        <v>30</v>
      </c>
      <c r="AA40" s="419">
        <v>30</v>
      </c>
      <c r="AB40" s="420">
        <v>30</v>
      </c>
      <c r="AC40" s="193">
        <v>37</v>
      </c>
      <c r="AD40" s="193">
        <v>37</v>
      </c>
      <c r="AE40" s="421">
        <v>33.99</v>
      </c>
      <c r="AF40" s="193">
        <v>8</v>
      </c>
      <c r="AG40" s="193">
        <v>8</v>
      </c>
      <c r="AH40" s="318">
        <v>8</v>
      </c>
      <c r="AI40" s="419">
        <v>163</v>
      </c>
      <c r="AJ40" s="193">
        <v>167.7</v>
      </c>
      <c r="AK40" s="318">
        <v>167.7</v>
      </c>
      <c r="AL40" s="193">
        <v>360.5</v>
      </c>
      <c r="AM40" s="193">
        <v>360.5</v>
      </c>
      <c r="AN40" s="318">
        <v>337.5</v>
      </c>
    </row>
    <row r="41" spans="1:40" ht="30" customHeight="1">
      <c r="A41" s="149"/>
      <c r="B41" s="150" t="s">
        <v>98</v>
      </c>
      <c r="C41" s="151" t="s">
        <v>72</v>
      </c>
      <c r="D41" s="151">
        <v>0</v>
      </c>
      <c r="E41" s="93">
        <v>423.49</v>
      </c>
      <c r="F41" s="163">
        <v>0</v>
      </c>
      <c r="G41" s="163">
        <v>423.49</v>
      </c>
      <c r="H41" s="163">
        <v>539.58999999999992</v>
      </c>
      <c r="I41" s="98">
        <v>9.5</v>
      </c>
      <c r="J41" s="98">
        <v>14</v>
      </c>
      <c r="K41" s="98">
        <v>25</v>
      </c>
      <c r="L41" s="98">
        <v>26.99</v>
      </c>
      <c r="M41" s="98">
        <v>8</v>
      </c>
      <c r="N41" s="98">
        <v>140</v>
      </c>
      <c r="O41" s="98">
        <v>200</v>
      </c>
      <c r="P41" s="54"/>
      <c r="Q41" s="54">
        <f t="shared" si="1"/>
        <v>0</v>
      </c>
      <c r="R41" s="54">
        <f t="shared" si="2"/>
        <v>100.00000000000001</v>
      </c>
      <c r="S41" s="42"/>
      <c r="T41" s="193">
        <v>9.5</v>
      </c>
      <c r="U41" s="194">
        <v>9.5</v>
      </c>
      <c r="V41" s="316">
        <v>9.5</v>
      </c>
      <c r="W41" s="195">
        <v>14</v>
      </c>
      <c r="X41" s="194">
        <v>14</v>
      </c>
      <c r="Y41" s="334">
        <v>14</v>
      </c>
      <c r="Z41" s="193">
        <v>25</v>
      </c>
      <c r="AA41" s="193">
        <v>25</v>
      </c>
      <c r="AB41" s="334">
        <v>25</v>
      </c>
      <c r="AC41" s="193">
        <v>30</v>
      </c>
      <c r="AD41" s="419">
        <v>30</v>
      </c>
      <c r="AE41" s="421">
        <v>26.99</v>
      </c>
      <c r="AF41" s="193">
        <v>8</v>
      </c>
      <c r="AG41" s="193">
        <v>8</v>
      </c>
      <c r="AH41" s="318">
        <v>8</v>
      </c>
      <c r="AI41" s="193">
        <v>140</v>
      </c>
      <c r="AJ41" s="193">
        <v>140</v>
      </c>
      <c r="AK41" s="318">
        <v>140</v>
      </c>
      <c r="AL41" s="195">
        <v>200</v>
      </c>
      <c r="AM41" s="193">
        <v>200</v>
      </c>
      <c r="AN41" s="318">
        <v>200</v>
      </c>
    </row>
    <row r="42" spans="1:40" ht="32.25" customHeight="1">
      <c r="A42" s="149"/>
      <c r="B42" s="150" t="s">
        <v>99</v>
      </c>
      <c r="C42" s="151" t="s">
        <v>72</v>
      </c>
      <c r="D42" s="151">
        <v>0</v>
      </c>
      <c r="E42" s="93">
        <v>160</v>
      </c>
      <c r="F42" s="163"/>
      <c r="G42" s="163">
        <v>160</v>
      </c>
      <c r="H42" s="163">
        <v>423.49</v>
      </c>
      <c r="I42" s="98">
        <v>3</v>
      </c>
      <c r="J42" s="98">
        <v>0</v>
      </c>
      <c r="K42" s="98">
        <v>18</v>
      </c>
      <c r="L42" s="98">
        <v>10</v>
      </c>
      <c r="M42" s="98">
        <v>1</v>
      </c>
      <c r="N42" s="98">
        <v>88</v>
      </c>
      <c r="O42" s="98">
        <v>40</v>
      </c>
      <c r="P42" s="54"/>
      <c r="Q42" s="54">
        <f t="shared" si="1"/>
        <v>0</v>
      </c>
      <c r="R42" s="54">
        <f t="shared" si="2"/>
        <v>100</v>
      </c>
      <c r="S42" s="42"/>
      <c r="T42" s="193">
        <v>3</v>
      </c>
      <c r="U42" s="194">
        <v>3</v>
      </c>
      <c r="V42" s="316">
        <v>3</v>
      </c>
      <c r="W42" s="194">
        <v>0</v>
      </c>
      <c r="X42" s="194">
        <v>0</v>
      </c>
      <c r="Y42" s="334">
        <v>0</v>
      </c>
      <c r="Z42" s="193">
        <v>18</v>
      </c>
      <c r="AA42" s="193">
        <v>18</v>
      </c>
      <c r="AB42" s="334">
        <v>18</v>
      </c>
      <c r="AC42" s="193">
        <v>10</v>
      </c>
      <c r="AD42" s="419">
        <v>10</v>
      </c>
      <c r="AE42" s="422">
        <v>10</v>
      </c>
      <c r="AF42" s="193">
        <v>1</v>
      </c>
      <c r="AG42" s="193">
        <v>1</v>
      </c>
      <c r="AH42" s="318">
        <v>1</v>
      </c>
      <c r="AI42" s="193">
        <v>88</v>
      </c>
      <c r="AJ42" s="193">
        <v>88</v>
      </c>
      <c r="AK42" s="318">
        <v>88</v>
      </c>
      <c r="AL42" s="195">
        <v>40</v>
      </c>
      <c r="AM42" s="193">
        <v>40</v>
      </c>
      <c r="AN42" s="318">
        <v>40</v>
      </c>
    </row>
    <row r="43" spans="1:40" s="133" customFormat="1" ht="30" customHeight="1">
      <c r="A43" s="149"/>
      <c r="B43" s="150" t="s">
        <v>91</v>
      </c>
      <c r="C43" s="151" t="s">
        <v>92</v>
      </c>
      <c r="D43" s="151">
        <v>3.1748514232092591</v>
      </c>
      <c r="E43" s="42">
        <v>47.094188878139903</v>
      </c>
      <c r="F43" s="407"/>
      <c r="G43" s="449">
        <v>46.480580190191255</v>
      </c>
      <c r="H43" s="163">
        <v>160</v>
      </c>
      <c r="I43" s="98">
        <v>48.493224932249326</v>
      </c>
      <c r="J43" s="98">
        <v>51.499999999999993</v>
      </c>
      <c r="K43" s="98">
        <v>46.753424657534246</v>
      </c>
      <c r="L43" s="98">
        <v>47.94</v>
      </c>
      <c r="M43" s="98">
        <v>50.117647058823522</v>
      </c>
      <c r="N43" s="98">
        <v>48.672731867576445</v>
      </c>
      <c r="O43" s="98">
        <v>45.07360532889259</v>
      </c>
      <c r="P43" s="54">
        <f t="shared" si="0"/>
        <v>0</v>
      </c>
      <c r="Q43" s="54">
        <f t="shared" si="1"/>
        <v>0</v>
      </c>
      <c r="R43" s="54">
        <f t="shared" si="2"/>
        <v>98.697060714780733</v>
      </c>
      <c r="S43" s="42"/>
      <c r="T43" s="193">
        <v>48.493224932249326</v>
      </c>
      <c r="U43" s="194">
        <v>48.493224932249326</v>
      </c>
      <c r="V43" s="316">
        <v>48.493224932249326</v>
      </c>
      <c r="W43" s="193">
        <v>51.499999999999993</v>
      </c>
      <c r="X43" s="194">
        <v>51.499999999999993</v>
      </c>
      <c r="Y43" s="334">
        <v>51.499999999999993</v>
      </c>
      <c r="Z43" s="193">
        <v>46.753424657534246</v>
      </c>
      <c r="AA43" s="193">
        <v>46.753424657534246</v>
      </c>
      <c r="AB43" s="334">
        <v>46.753424657534246</v>
      </c>
      <c r="AC43" s="193">
        <v>47.9</v>
      </c>
      <c r="AD43" s="412">
        <v>47.935064935064943</v>
      </c>
      <c r="AE43" s="413">
        <v>47.94</v>
      </c>
      <c r="AF43" s="193">
        <v>50.117647058823522</v>
      </c>
      <c r="AG43" s="193">
        <v>50.117647058823522</v>
      </c>
      <c r="AH43" s="318">
        <v>50.117647058823522</v>
      </c>
      <c r="AI43" s="193">
        <v>48.520215633423177</v>
      </c>
      <c r="AJ43" s="193">
        <v>48.672731867576445</v>
      </c>
      <c r="AK43" s="334">
        <v>48.672731867576445</v>
      </c>
      <c r="AL43" s="193">
        <v>45.1</v>
      </c>
      <c r="AM43" s="193">
        <v>45.07360532889259</v>
      </c>
      <c r="AN43" s="318">
        <v>45.07360532889259</v>
      </c>
    </row>
    <row r="44" spans="1:40" ht="36" customHeight="1">
      <c r="A44" s="149"/>
      <c r="B44" s="150" t="s">
        <v>97</v>
      </c>
      <c r="C44" s="151" t="s">
        <v>92</v>
      </c>
      <c r="D44" s="151">
        <v>3.1748514232092591</v>
      </c>
      <c r="E44" s="42">
        <v>49.357039588037487</v>
      </c>
      <c r="F44" s="163"/>
      <c r="G44" s="163">
        <v>48.65521970384922</v>
      </c>
      <c r="H44" s="407">
        <v>46.480580190191255</v>
      </c>
      <c r="I44" s="98">
        <v>51</v>
      </c>
      <c r="J44" s="98">
        <v>55</v>
      </c>
      <c r="K44" s="98">
        <v>53</v>
      </c>
      <c r="L44" s="98">
        <v>53</v>
      </c>
      <c r="M44" s="98">
        <v>55</v>
      </c>
      <c r="N44" s="98">
        <v>54</v>
      </c>
      <c r="O44" s="98">
        <v>45.4</v>
      </c>
      <c r="P44" s="54">
        <f t="shared" si="0"/>
        <v>0</v>
      </c>
      <c r="Q44" s="54">
        <f t="shared" si="1"/>
        <v>0</v>
      </c>
      <c r="R44" s="54">
        <f t="shared" si="2"/>
        <v>98.578075407183931</v>
      </c>
      <c r="S44" s="42"/>
      <c r="T44" s="193">
        <v>51</v>
      </c>
      <c r="U44" s="194">
        <v>51</v>
      </c>
      <c r="V44" s="316">
        <v>51</v>
      </c>
      <c r="W44" s="193">
        <v>55</v>
      </c>
      <c r="X44" s="194">
        <v>55</v>
      </c>
      <c r="Y44" s="334">
        <v>55</v>
      </c>
      <c r="Z44" s="193">
        <v>53</v>
      </c>
      <c r="AA44" s="193">
        <v>53</v>
      </c>
      <c r="AB44" s="334">
        <v>53</v>
      </c>
      <c r="AC44" s="193">
        <v>53</v>
      </c>
      <c r="AD44" s="193">
        <v>53</v>
      </c>
      <c r="AE44" s="318">
        <v>53</v>
      </c>
      <c r="AF44" s="193">
        <v>55</v>
      </c>
      <c r="AG44" s="193">
        <v>55</v>
      </c>
      <c r="AH44" s="318">
        <v>55</v>
      </c>
      <c r="AI44" s="193">
        <v>54</v>
      </c>
      <c r="AJ44" s="193">
        <v>54</v>
      </c>
      <c r="AK44" s="318">
        <v>54</v>
      </c>
      <c r="AL44" s="193">
        <v>45.4</v>
      </c>
      <c r="AM44" s="193">
        <v>45.4</v>
      </c>
      <c r="AN44" s="318">
        <v>45.4</v>
      </c>
    </row>
    <row r="45" spans="1:40" ht="36" customHeight="1">
      <c r="A45" s="149"/>
      <c r="B45" s="150" t="s">
        <v>98</v>
      </c>
      <c r="C45" s="151" t="s">
        <v>92</v>
      </c>
      <c r="D45" s="151"/>
      <c r="E45" s="42">
        <v>47.415523388982031</v>
      </c>
      <c r="F45" s="163"/>
      <c r="G45" s="163">
        <v>47.088573520035894</v>
      </c>
      <c r="H45" s="163">
        <v>48.65521970384922</v>
      </c>
      <c r="I45" s="98">
        <v>46</v>
      </c>
      <c r="J45" s="98">
        <v>48</v>
      </c>
      <c r="K45" s="98">
        <v>47</v>
      </c>
      <c r="L45" s="98">
        <v>46</v>
      </c>
      <c r="M45" s="98">
        <v>47</v>
      </c>
      <c r="N45" s="98">
        <v>49</v>
      </c>
      <c r="O45" s="98">
        <v>45.9</v>
      </c>
      <c r="P45" s="54"/>
      <c r="Q45" s="54">
        <f t="shared" si="1"/>
        <v>0</v>
      </c>
      <c r="R45" s="54">
        <f t="shared" si="2"/>
        <v>99.31045816733068</v>
      </c>
      <c r="S45" s="42"/>
      <c r="T45" s="193">
        <v>46</v>
      </c>
      <c r="U45" s="194">
        <v>46</v>
      </c>
      <c r="V45" s="316">
        <v>46</v>
      </c>
      <c r="W45" s="193">
        <v>48</v>
      </c>
      <c r="X45" s="194">
        <v>48</v>
      </c>
      <c r="Y45" s="334">
        <v>48</v>
      </c>
      <c r="Z45" s="193">
        <v>47</v>
      </c>
      <c r="AA45" s="193">
        <v>47</v>
      </c>
      <c r="AB45" s="334">
        <v>47</v>
      </c>
      <c r="AC45" s="193">
        <v>46</v>
      </c>
      <c r="AD45" s="193">
        <v>46</v>
      </c>
      <c r="AE45" s="318">
        <v>46</v>
      </c>
      <c r="AF45" s="193">
        <v>47</v>
      </c>
      <c r="AG45" s="193">
        <v>47</v>
      </c>
      <c r="AH45" s="318">
        <v>47</v>
      </c>
      <c r="AI45" s="193">
        <v>49</v>
      </c>
      <c r="AJ45" s="193">
        <v>49</v>
      </c>
      <c r="AK45" s="318">
        <v>49</v>
      </c>
      <c r="AL45" s="193">
        <v>45.9</v>
      </c>
      <c r="AM45" s="193">
        <v>45.9</v>
      </c>
      <c r="AN45" s="318">
        <v>45.9</v>
      </c>
    </row>
    <row r="46" spans="1:40" ht="36" customHeight="1">
      <c r="A46" s="149"/>
      <c r="B46" s="150" t="s">
        <v>99</v>
      </c>
      <c r="C46" s="151" t="s">
        <v>92</v>
      </c>
      <c r="D46" s="151"/>
      <c r="E46" s="42">
        <v>37.537499999999994</v>
      </c>
      <c r="F46" s="163"/>
      <c r="G46" s="163">
        <v>37.537499999999994</v>
      </c>
      <c r="H46" s="163">
        <v>47.088573520035894</v>
      </c>
      <c r="I46" s="98">
        <v>36</v>
      </c>
      <c r="J46" s="98">
        <v>0</v>
      </c>
      <c r="K46" s="98">
        <v>36</v>
      </c>
      <c r="L46" s="98">
        <v>35</v>
      </c>
      <c r="M46" s="98">
        <v>36</v>
      </c>
      <c r="N46" s="98">
        <v>38</v>
      </c>
      <c r="O46" s="98">
        <v>38</v>
      </c>
      <c r="P46" s="54"/>
      <c r="Q46" s="54">
        <f t="shared" si="1"/>
        <v>0</v>
      </c>
      <c r="R46" s="54">
        <f t="shared" si="2"/>
        <v>100</v>
      </c>
      <c r="S46" s="42"/>
      <c r="T46" s="193">
        <v>36</v>
      </c>
      <c r="U46" s="194">
        <v>36</v>
      </c>
      <c r="V46" s="316">
        <v>36</v>
      </c>
      <c r="W46" s="193">
        <v>0</v>
      </c>
      <c r="X46" s="194">
        <v>0</v>
      </c>
      <c r="Y46" s="334">
        <v>0</v>
      </c>
      <c r="Z46" s="193">
        <v>36</v>
      </c>
      <c r="AA46" s="193">
        <v>36</v>
      </c>
      <c r="AB46" s="334">
        <v>36</v>
      </c>
      <c r="AC46" s="193">
        <v>35</v>
      </c>
      <c r="AD46" s="193">
        <v>35</v>
      </c>
      <c r="AE46" s="318">
        <v>35</v>
      </c>
      <c r="AF46" s="193">
        <v>36</v>
      </c>
      <c r="AG46" s="193">
        <v>36</v>
      </c>
      <c r="AH46" s="318">
        <v>36</v>
      </c>
      <c r="AI46" s="193">
        <v>38</v>
      </c>
      <c r="AJ46" s="193">
        <v>38</v>
      </c>
      <c r="AK46" s="318">
        <v>38</v>
      </c>
      <c r="AL46" s="193">
        <v>38</v>
      </c>
      <c r="AM46" s="193">
        <v>38</v>
      </c>
      <c r="AN46" s="318">
        <v>38</v>
      </c>
    </row>
    <row r="47" spans="1:40" s="133" customFormat="1" ht="38.25" customHeight="1">
      <c r="A47" s="149"/>
      <c r="B47" s="150" t="s">
        <v>93</v>
      </c>
      <c r="C47" s="151" t="s">
        <v>80</v>
      </c>
      <c r="D47" s="151">
        <v>203</v>
      </c>
      <c r="E47" s="93">
        <v>5646.9699999999993</v>
      </c>
      <c r="F47" s="407"/>
      <c r="G47" s="407">
        <v>5220.1409999999996</v>
      </c>
      <c r="H47" s="163">
        <v>37.537499999999994</v>
      </c>
      <c r="I47" s="98">
        <v>178.94</v>
      </c>
      <c r="J47" s="98">
        <v>144.19999999999999</v>
      </c>
      <c r="K47" s="98">
        <v>341.3</v>
      </c>
      <c r="L47" s="98">
        <v>369.1</v>
      </c>
      <c r="M47" s="98">
        <v>85.199999999999989</v>
      </c>
      <c r="N47" s="98">
        <v>1925.98</v>
      </c>
      <c r="O47" s="98">
        <v>2602.25</v>
      </c>
      <c r="P47" s="54">
        <f t="shared" si="0"/>
        <v>0</v>
      </c>
      <c r="Q47" s="54">
        <f t="shared" si="1"/>
        <v>0</v>
      </c>
      <c r="R47" s="54">
        <f t="shared" si="2"/>
        <v>92.441450901988148</v>
      </c>
      <c r="S47" s="42"/>
      <c r="T47" s="193">
        <v>178.94</v>
      </c>
      <c r="U47" s="194">
        <v>178.94</v>
      </c>
      <c r="V47" s="316">
        <v>178.94</v>
      </c>
      <c r="W47" s="193">
        <v>144.19999999999999</v>
      </c>
      <c r="X47" s="194">
        <v>144.19999999999999</v>
      </c>
      <c r="Y47" s="334">
        <v>144.19999999999999</v>
      </c>
      <c r="Z47" s="193">
        <v>341.3</v>
      </c>
      <c r="AA47" s="193">
        <v>341.3</v>
      </c>
      <c r="AB47" s="334">
        <v>341.3</v>
      </c>
      <c r="AC47" s="193">
        <v>369.1</v>
      </c>
      <c r="AD47" s="193">
        <v>369.1</v>
      </c>
      <c r="AE47" s="421">
        <v>369.1</v>
      </c>
      <c r="AF47" s="193">
        <v>85.199999999999989</v>
      </c>
      <c r="AG47" s="193">
        <v>85.199999999999989</v>
      </c>
      <c r="AH47" s="318">
        <v>85.199999999999989</v>
      </c>
      <c r="AI47" s="193">
        <v>1900.6</v>
      </c>
      <c r="AJ47" s="193">
        <v>1925.98</v>
      </c>
      <c r="AK47" s="334">
        <v>1925.98</v>
      </c>
      <c r="AL47" s="193">
        <v>2706.7</v>
      </c>
      <c r="AM47" s="193">
        <v>2706.67</v>
      </c>
      <c r="AN47" s="334">
        <v>2602.25</v>
      </c>
    </row>
    <row r="48" spans="1:40" ht="36" customHeight="1">
      <c r="A48" s="149"/>
      <c r="B48" s="150" t="s">
        <v>97</v>
      </c>
      <c r="C48" s="151" t="s">
        <v>80</v>
      </c>
      <c r="D48" s="151">
        <v>203</v>
      </c>
      <c r="E48" s="93">
        <v>3038.37</v>
      </c>
      <c r="F48" s="163"/>
      <c r="G48" s="163">
        <v>2625.3869999999997</v>
      </c>
      <c r="H48" s="407">
        <v>5220.1409999999996</v>
      </c>
      <c r="I48" s="98">
        <v>124.43999999999998</v>
      </c>
      <c r="J48" s="98">
        <v>77</v>
      </c>
      <c r="K48" s="98">
        <v>159</v>
      </c>
      <c r="L48" s="98">
        <v>196.1</v>
      </c>
      <c r="M48" s="98">
        <v>44</v>
      </c>
      <c r="N48" s="98">
        <v>905.57999999999993</v>
      </c>
      <c r="O48" s="98">
        <v>1532.25</v>
      </c>
      <c r="P48" s="54">
        <f t="shared" si="0"/>
        <v>0</v>
      </c>
      <c r="Q48" s="54">
        <f t="shared" si="1"/>
        <v>0</v>
      </c>
      <c r="R48" s="163">
        <f t="shared" si="2"/>
        <v>86.407744942189396</v>
      </c>
      <c r="S48" s="42"/>
      <c r="T48" s="195">
        <v>124.43999999999998</v>
      </c>
      <c r="U48" s="194">
        <v>124.43999999999998</v>
      </c>
      <c r="V48" s="316">
        <v>124.43999999999998</v>
      </c>
      <c r="W48" s="195">
        <v>77</v>
      </c>
      <c r="X48" s="194">
        <v>77</v>
      </c>
      <c r="Y48" s="334">
        <v>77</v>
      </c>
      <c r="Z48" s="195">
        <v>159</v>
      </c>
      <c r="AA48" s="195">
        <v>159</v>
      </c>
      <c r="AB48" s="318">
        <v>159</v>
      </c>
      <c r="AC48" s="195">
        <v>196.1</v>
      </c>
      <c r="AD48" s="193">
        <v>196.1</v>
      </c>
      <c r="AE48" s="318">
        <v>196.1</v>
      </c>
      <c r="AF48" s="195">
        <v>44</v>
      </c>
      <c r="AG48" s="193">
        <v>44</v>
      </c>
      <c r="AH48" s="318">
        <v>44</v>
      </c>
      <c r="AI48" s="195">
        <v>880.2</v>
      </c>
      <c r="AJ48" s="195">
        <v>905.57999999999993</v>
      </c>
      <c r="AK48" s="318">
        <v>905.57999999999993</v>
      </c>
      <c r="AL48" s="195">
        <v>1636.6699999999998</v>
      </c>
      <c r="AM48" s="195">
        <v>1636.6699999999998</v>
      </c>
      <c r="AN48" s="318">
        <v>1532.25</v>
      </c>
    </row>
    <row r="49" spans="1:40" ht="30" customHeight="1">
      <c r="A49" s="149"/>
      <c r="B49" s="150" t="s">
        <v>98</v>
      </c>
      <c r="C49" s="151" t="s">
        <v>80</v>
      </c>
      <c r="D49" s="151">
        <v>0</v>
      </c>
      <c r="E49" s="93">
        <v>2008</v>
      </c>
      <c r="F49" s="163"/>
      <c r="G49" s="163">
        <v>1994.154</v>
      </c>
      <c r="H49" s="163">
        <v>2625.3869999999997</v>
      </c>
      <c r="I49" s="98">
        <v>43.7</v>
      </c>
      <c r="J49" s="98">
        <v>67.2</v>
      </c>
      <c r="K49" s="98">
        <v>117.5</v>
      </c>
      <c r="L49" s="98">
        <v>138</v>
      </c>
      <c r="M49" s="98">
        <v>37.6</v>
      </c>
      <c r="N49" s="98">
        <v>686</v>
      </c>
      <c r="O49" s="98">
        <v>918</v>
      </c>
      <c r="P49" s="54"/>
      <c r="Q49" s="54">
        <f t="shared" si="1"/>
        <v>0</v>
      </c>
      <c r="R49" s="163">
        <f t="shared" si="2"/>
        <v>99.31045816733068</v>
      </c>
      <c r="S49" s="42"/>
      <c r="T49" s="195">
        <v>43.7</v>
      </c>
      <c r="U49" s="194">
        <v>43.7</v>
      </c>
      <c r="V49" s="316">
        <v>43.7</v>
      </c>
      <c r="W49" s="195">
        <v>67.2</v>
      </c>
      <c r="X49" s="194">
        <v>67.2</v>
      </c>
      <c r="Y49" s="334">
        <v>67.2</v>
      </c>
      <c r="Z49" s="195">
        <v>117.5</v>
      </c>
      <c r="AA49" s="193">
        <v>117.5</v>
      </c>
      <c r="AB49" s="334">
        <v>117.5</v>
      </c>
      <c r="AC49" s="195">
        <v>138</v>
      </c>
      <c r="AD49" s="193">
        <v>138</v>
      </c>
      <c r="AE49" s="421">
        <v>138</v>
      </c>
      <c r="AF49" s="195">
        <v>37.6</v>
      </c>
      <c r="AG49" s="193">
        <v>37.6</v>
      </c>
      <c r="AH49" s="318">
        <v>37.6</v>
      </c>
      <c r="AI49" s="195">
        <v>686</v>
      </c>
      <c r="AJ49" s="193">
        <v>686</v>
      </c>
      <c r="AK49" s="318">
        <v>686</v>
      </c>
      <c r="AL49" s="195">
        <v>918</v>
      </c>
      <c r="AM49" s="193">
        <v>918</v>
      </c>
      <c r="AN49" s="334">
        <v>918</v>
      </c>
    </row>
    <row r="50" spans="1:40" ht="36.75" customHeight="1">
      <c r="A50" s="149"/>
      <c r="B50" s="150" t="s">
        <v>99</v>
      </c>
      <c r="C50" s="151" t="s">
        <v>80</v>
      </c>
      <c r="D50" s="151">
        <v>0</v>
      </c>
      <c r="E50" s="93">
        <v>600.59999999999991</v>
      </c>
      <c r="F50" s="163"/>
      <c r="G50" s="163">
        <v>600.59999999999991</v>
      </c>
      <c r="H50" s="163">
        <v>1994.154</v>
      </c>
      <c r="I50" s="98">
        <v>10.8</v>
      </c>
      <c r="J50" s="98">
        <v>0</v>
      </c>
      <c r="K50" s="98">
        <v>64.8</v>
      </c>
      <c r="L50" s="98">
        <v>35</v>
      </c>
      <c r="M50" s="98">
        <v>3.6</v>
      </c>
      <c r="N50" s="98">
        <v>334.4</v>
      </c>
      <c r="O50" s="98">
        <v>152</v>
      </c>
      <c r="P50" s="54"/>
      <c r="Q50" s="54">
        <f t="shared" si="1"/>
        <v>0</v>
      </c>
      <c r="R50" s="163">
        <f t="shared" si="2"/>
        <v>100</v>
      </c>
      <c r="S50" s="42"/>
      <c r="T50" s="195">
        <v>10.8</v>
      </c>
      <c r="U50" s="194">
        <v>10.8</v>
      </c>
      <c r="V50" s="316">
        <v>10.8</v>
      </c>
      <c r="W50" s="195">
        <v>0</v>
      </c>
      <c r="X50" s="194">
        <v>0</v>
      </c>
      <c r="Y50" s="334">
        <v>0</v>
      </c>
      <c r="Z50" s="195">
        <v>64.8</v>
      </c>
      <c r="AA50" s="193">
        <v>64.8</v>
      </c>
      <c r="AB50" s="334">
        <v>64.8</v>
      </c>
      <c r="AC50" s="195">
        <v>35</v>
      </c>
      <c r="AD50" s="193">
        <v>35</v>
      </c>
      <c r="AE50" s="318">
        <v>35</v>
      </c>
      <c r="AF50" s="195">
        <v>3.6</v>
      </c>
      <c r="AG50" s="193">
        <v>3.6</v>
      </c>
      <c r="AH50" s="318">
        <v>3.6</v>
      </c>
      <c r="AI50" s="195">
        <v>334.4</v>
      </c>
      <c r="AJ50" s="193">
        <v>334.4</v>
      </c>
      <c r="AK50" s="318">
        <v>334.4</v>
      </c>
      <c r="AL50" s="195">
        <v>152</v>
      </c>
      <c r="AM50" s="193">
        <v>152</v>
      </c>
      <c r="AN50" s="334">
        <v>152</v>
      </c>
    </row>
    <row r="51" spans="1:40" s="136" customFormat="1" ht="30" customHeight="1">
      <c r="A51" s="139" t="s">
        <v>100</v>
      </c>
      <c r="B51" s="164" t="s">
        <v>101</v>
      </c>
      <c r="C51" s="140"/>
      <c r="D51" s="140"/>
      <c r="E51" s="165"/>
      <c r="F51" s="407"/>
      <c r="G51" s="163"/>
      <c r="H51" s="163">
        <v>600.59999999999991</v>
      </c>
      <c r="I51" s="166"/>
      <c r="J51" s="166"/>
      <c r="K51" s="166"/>
      <c r="L51" s="166"/>
      <c r="M51" s="166"/>
      <c r="N51" s="166"/>
      <c r="O51" s="166"/>
      <c r="P51" s="54"/>
      <c r="Q51" s="54"/>
      <c r="R51" s="54"/>
      <c r="S51" s="144"/>
      <c r="T51" s="147"/>
      <c r="U51" s="148"/>
      <c r="V51" s="312"/>
      <c r="W51" s="147"/>
      <c r="X51" s="148"/>
      <c r="Y51" s="312"/>
      <c r="Z51" s="147"/>
      <c r="AA51" s="148"/>
      <c r="AB51" s="312"/>
      <c r="AC51" s="147"/>
      <c r="AD51" s="148"/>
      <c r="AE51" s="312"/>
      <c r="AF51" s="147"/>
      <c r="AG51" s="148"/>
      <c r="AH51" s="312"/>
      <c r="AI51" s="147"/>
      <c r="AJ51" s="148"/>
      <c r="AK51" s="312"/>
      <c r="AL51" s="167"/>
      <c r="AM51" s="148"/>
      <c r="AN51" s="347"/>
    </row>
    <row r="52" spans="1:40" ht="33.75" customHeight="1">
      <c r="A52" s="149"/>
      <c r="B52" s="150" t="s">
        <v>87</v>
      </c>
      <c r="C52" s="151" t="s">
        <v>72</v>
      </c>
      <c r="D52" s="151">
        <v>171.8</v>
      </c>
      <c r="E52" s="42">
        <v>337.28000000000003</v>
      </c>
      <c r="F52" s="163">
        <v>222.98</v>
      </c>
      <c r="G52" s="163">
        <v>336.28000000000003</v>
      </c>
      <c r="H52" s="407"/>
      <c r="I52" s="98">
        <v>12</v>
      </c>
      <c r="J52" s="98">
        <v>16.5</v>
      </c>
      <c r="K52" s="98">
        <v>35</v>
      </c>
      <c r="L52" s="98">
        <v>55.18</v>
      </c>
      <c r="M52" s="98">
        <v>27</v>
      </c>
      <c r="N52" s="98">
        <v>129.10000000000002</v>
      </c>
      <c r="O52" s="98">
        <v>66.5</v>
      </c>
      <c r="P52" s="163">
        <f t="shared" si="0"/>
        <v>129.79045401629801</v>
      </c>
      <c r="Q52" s="163">
        <f t="shared" si="1"/>
        <v>66.111242884250473</v>
      </c>
      <c r="R52" s="163">
        <f t="shared" si="2"/>
        <v>99.703510436432637</v>
      </c>
      <c r="S52" s="42"/>
      <c r="T52" s="193">
        <v>12</v>
      </c>
      <c r="U52" s="194">
        <v>12</v>
      </c>
      <c r="V52" s="316">
        <v>12</v>
      </c>
      <c r="W52" s="193">
        <v>16.5</v>
      </c>
      <c r="X52" s="194">
        <v>16.5</v>
      </c>
      <c r="Y52" s="334">
        <v>16.5</v>
      </c>
      <c r="Z52" s="193">
        <v>35</v>
      </c>
      <c r="AA52" s="193">
        <v>35</v>
      </c>
      <c r="AB52" s="334">
        <v>35</v>
      </c>
      <c r="AC52" s="193">
        <v>49</v>
      </c>
      <c r="AD52" s="193">
        <v>48.97</v>
      </c>
      <c r="AE52" s="334">
        <v>55.18</v>
      </c>
      <c r="AF52" s="193">
        <v>27</v>
      </c>
      <c r="AG52" s="193">
        <v>27</v>
      </c>
      <c r="AH52" s="318">
        <v>27</v>
      </c>
      <c r="AI52" s="193">
        <v>121</v>
      </c>
      <c r="AJ52" s="193">
        <v>129.10000000000002</v>
      </c>
      <c r="AK52" s="318">
        <v>129.10000000000002</v>
      </c>
      <c r="AL52" s="193">
        <v>67</v>
      </c>
      <c r="AM52" s="193">
        <v>66.5</v>
      </c>
      <c r="AN52" s="318">
        <v>66.5</v>
      </c>
    </row>
    <row r="53" spans="1:40" ht="34.5" customHeight="1">
      <c r="A53" s="149"/>
      <c r="B53" s="150" t="s">
        <v>88</v>
      </c>
      <c r="C53" s="151" t="s">
        <v>80</v>
      </c>
      <c r="D53" s="151">
        <v>1345.7</v>
      </c>
      <c r="E53" s="42">
        <v>3261.4817465999995</v>
      </c>
      <c r="F53" s="163">
        <v>1557.0082</v>
      </c>
      <c r="G53" s="163">
        <v>3163.9317465999998</v>
      </c>
      <c r="H53" s="163">
        <v>336.28000000000003</v>
      </c>
      <c r="I53" s="98">
        <v>95.5</v>
      </c>
      <c r="J53" s="98">
        <v>148.5</v>
      </c>
      <c r="K53" s="98">
        <v>367.5</v>
      </c>
      <c r="L53" s="98">
        <v>496.28174659999996</v>
      </c>
      <c r="M53" s="98">
        <v>275</v>
      </c>
      <c r="N53" s="98">
        <v>1221</v>
      </c>
      <c r="O53" s="98">
        <v>600</v>
      </c>
      <c r="P53" s="163">
        <f t="shared" si="0"/>
        <v>115.70247454856208</v>
      </c>
      <c r="Q53" s="163">
        <f t="shared" si="1"/>
        <v>47.739289101437898</v>
      </c>
      <c r="R53" s="163">
        <f t="shared" si="2"/>
        <v>97.009028178627915</v>
      </c>
      <c r="S53" s="42"/>
      <c r="T53" s="193">
        <v>95.5</v>
      </c>
      <c r="U53" s="194">
        <v>95.5</v>
      </c>
      <c r="V53" s="316">
        <v>95.5</v>
      </c>
      <c r="W53" s="193">
        <v>148.5</v>
      </c>
      <c r="X53" s="194">
        <v>148.5</v>
      </c>
      <c r="Y53" s="334">
        <v>148.5</v>
      </c>
      <c r="Z53" s="193">
        <v>367.5</v>
      </c>
      <c r="AA53" s="193">
        <v>367.5</v>
      </c>
      <c r="AB53" s="334">
        <v>367.5</v>
      </c>
      <c r="AC53" s="193">
        <v>440.69962999999996</v>
      </c>
      <c r="AD53" s="193">
        <v>440.42981389999994</v>
      </c>
      <c r="AE53" s="334">
        <v>496.28174659999996</v>
      </c>
      <c r="AF53" s="193">
        <v>275</v>
      </c>
      <c r="AG53" s="193">
        <v>275</v>
      </c>
      <c r="AH53" s="318">
        <v>275</v>
      </c>
      <c r="AI53" s="193">
        <v>1221</v>
      </c>
      <c r="AJ53" s="193">
        <v>1221</v>
      </c>
      <c r="AK53" s="318">
        <v>1221</v>
      </c>
      <c r="AL53" s="193">
        <v>600</v>
      </c>
      <c r="AM53" s="193">
        <v>600</v>
      </c>
      <c r="AN53" s="318">
        <v>600</v>
      </c>
    </row>
    <row r="54" spans="1:40" s="177" customFormat="1" ht="33" customHeight="1">
      <c r="A54" s="169" t="s">
        <v>89</v>
      </c>
      <c r="B54" s="170" t="s">
        <v>102</v>
      </c>
      <c r="C54" s="171" t="s">
        <v>72</v>
      </c>
      <c r="D54" s="171">
        <v>148</v>
      </c>
      <c r="E54" s="172">
        <v>308.28000000000003</v>
      </c>
      <c r="F54" s="407">
        <v>204.48</v>
      </c>
      <c r="G54" s="407">
        <v>308.28000000000003</v>
      </c>
      <c r="H54" s="163">
        <v>3163.9317465999998</v>
      </c>
      <c r="I54" s="175">
        <v>11</v>
      </c>
      <c r="J54" s="175">
        <v>16.5</v>
      </c>
      <c r="K54" s="175">
        <v>30</v>
      </c>
      <c r="L54" s="175">
        <v>55.18</v>
      </c>
      <c r="M54" s="175">
        <v>27</v>
      </c>
      <c r="N54" s="175">
        <v>114.10000000000001</v>
      </c>
      <c r="O54" s="175">
        <v>54.5</v>
      </c>
      <c r="P54" s="54">
        <f t="shared" si="0"/>
        <v>138.16216216216216</v>
      </c>
      <c r="Q54" s="54">
        <f t="shared" si="1"/>
        <v>66.329311015959505</v>
      </c>
      <c r="R54" s="54">
        <f t="shared" si="2"/>
        <v>100</v>
      </c>
      <c r="S54" s="173"/>
      <c r="T54" s="184">
        <v>11</v>
      </c>
      <c r="U54" s="184">
        <v>11</v>
      </c>
      <c r="V54" s="333">
        <v>11</v>
      </c>
      <c r="W54" s="184">
        <v>16.5</v>
      </c>
      <c r="X54" s="184">
        <v>16.5</v>
      </c>
      <c r="Y54" s="333">
        <v>16.5</v>
      </c>
      <c r="Z54" s="184">
        <v>30</v>
      </c>
      <c r="AA54" s="184">
        <v>30</v>
      </c>
      <c r="AB54" s="333">
        <v>30</v>
      </c>
      <c r="AC54" s="184">
        <v>49</v>
      </c>
      <c r="AD54" s="184">
        <v>48.97</v>
      </c>
      <c r="AE54" s="423">
        <v>55.18</v>
      </c>
      <c r="AF54" s="184">
        <v>27</v>
      </c>
      <c r="AG54" s="184">
        <v>27</v>
      </c>
      <c r="AH54" s="333">
        <v>27</v>
      </c>
      <c r="AI54" s="184">
        <v>105.5</v>
      </c>
      <c r="AJ54" s="184">
        <v>114.10000000000001</v>
      </c>
      <c r="AK54" s="333">
        <v>114.10000000000001</v>
      </c>
      <c r="AL54" s="184">
        <v>55</v>
      </c>
      <c r="AM54" s="184">
        <v>54.5</v>
      </c>
      <c r="AN54" s="333">
        <v>54.5</v>
      </c>
    </row>
    <row r="55" spans="1:40" ht="33.75" customHeight="1">
      <c r="A55" s="149"/>
      <c r="B55" s="150" t="s">
        <v>103</v>
      </c>
      <c r="C55" s="151" t="s">
        <v>72</v>
      </c>
      <c r="D55" s="151">
        <v>60</v>
      </c>
      <c r="E55" s="93">
        <v>66.739999999999995</v>
      </c>
      <c r="F55" s="163">
        <v>64.039999999999992</v>
      </c>
      <c r="G55" s="163">
        <v>66.739999999999995</v>
      </c>
      <c r="H55" s="407">
        <v>308.28000000000003</v>
      </c>
      <c r="I55" s="182">
        <v>1</v>
      </c>
      <c r="J55" s="98">
        <v>2.5</v>
      </c>
      <c r="K55" s="98">
        <v>5</v>
      </c>
      <c r="L55" s="98">
        <v>15.040000000000001</v>
      </c>
      <c r="M55" s="98">
        <v>9</v>
      </c>
      <c r="N55" s="98">
        <v>19.7</v>
      </c>
      <c r="O55" s="98">
        <v>14.5</v>
      </c>
      <c r="P55" s="163">
        <f t="shared" si="0"/>
        <v>106.73333333333332</v>
      </c>
      <c r="Q55" s="163">
        <f t="shared" si="1"/>
        <v>95.954450104884614</v>
      </c>
      <c r="R55" s="163">
        <f t="shared" si="2"/>
        <v>100</v>
      </c>
      <c r="S55" s="42"/>
      <c r="T55" s="195">
        <v>1</v>
      </c>
      <c r="U55" s="194">
        <v>1</v>
      </c>
      <c r="V55" s="316">
        <v>1</v>
      </c>
      <c r="W55" s="195">
        <v>2.5</v>
      </c>
      <c r="X55" s="194">
        <v>2.5</v>
      </c>
      <c r="Y55" s="334">
        <v>2.5</v>
      </c>
      <c r="Z55" s="195">
        <v>5</v>
      </c>
      <c r="AA55" s="193">
        <v>5</v>
      </c>
      <c r="AB55" s="334">
        <v>5</v>
      </c>
      <c r="AC55" s="424">
        <v>12.97</v>
      </c>
      <c r="AD55" s="424">
        <v>12.97</v>
      </c>
      <c r="AE55" s="421">
        <v>15.040000000000001</v>
      </c>
      <c r="AF55" s="195">
        <v>9</v>
      </c>
      <c r="AG55" s="193">
        <v>9</v>
      </c>
      <c r="AH55" s="318">
        <v>9</v>
      </c>
      <c r="AI55" s="195">
        <v>17</v>
      </c>
      <c r="AJ55" s="193">
        <v>19.7</v>
      </c>
      <c r="AK55" s="318">
        <v>19.7</v>
      </c>
      <c r="AL55" s="195">
        <v>14.5</v>
      </c>
      <c r="AM55" s="195">
        <v>14.5</v>
      </c>
      <c r="AN55" s="318">
        <v>14.5</v>
      </c>
    </row>
    <row r="56" spans="1:40" ht="33.75" customHeight="1">
      <c r="A56" s="149"/>
      <c r="B56" s="150" t="s">
        <v>104</v>
      </c>
      <c r="C56" s="151" t="s">
        <v>72</v>
      </c>
      <c r="D56" s="151">
        <v>88</v>
      </c>
      <c r="E56" s="93">
        <v>241.54000000000002</v>
      </c>
      <c r="F56" s="163">
        <v>140.44</v>
      </c>
      <c r="G56" s="163">
        <v>241.54000000000002</v>
      </c>
      <c r="H56" s="163">
        <v>66.739999999999995</v>
      </c>
      <c r="I56" s="98">
        <v>10</v>
      </c>
      <c r="J56" s="98">
        <v>14</v>
      </c>
      <c r="K56" s="98">
        <v>25</v>
      </c>
      <c r="L56" s="98">
        <v>40.14</v>
      </c>
      <c r="M56" s="98">
        <v>18</v>
      </c>
      <c r="N56" s="98">
        <v>94.4</v>
      </c>
      <c r="O56" s="98">
        <v>40</v>
      </c>
      <c r="P56" s="163">
        <f t="shared" si="0"/>
        <v>159.59090909090909</v>
      </c>
      <c r="Q56" s="163">
        <f t="shared" si="1"/>
        <v>58.143578703320358</v>
      </c>
      <c r="R56" s="163">
        <f t="shared" si="2"/>
        <v>100.00000000000001</v>
      </c>
      <c r="S56" s="42"/>
      <c r="T56" s="195">
        <v>10</v>
      </c>
      <c r="U56" s="194">
        <v>10</v>
      </c>
      <c r="V56" s="316">
        <v>10</v>
      </c>
      <c r="W56" s="195">
        <v>14</v>
      </c>
      <c r="X56" s="194">
        <v>14</v>
      </c>
      <c r="Y56" s="334">
        <v>14</v>
      </c>
      <c r="Z56" s="195">
        <v>25</v>
      </c>
      <c r="AA56" s="193">
        <v>25</v>
      </c>
      <c r="AB56" s="334">
        <v>25</v>
      </c>
      <c r="AC56" s="195">
        <v>36</v>
      </c>
      <c r="AD56" s="193">
        <v>36</v>
      </c>
      <c r="AE56" s="318">
        <v>40.14</v>
      </c>
      <c r="AF56" s="195">
        <v>18</v>
      </c>
      <c r="AG56" s="193">
        <v>18</v>
      </c>
      <c r="AH56" s="318">
        <v>18</v>
      </c>
      <c r="AI56" s="195">
        <v>89</v>
      </c>
      <c r="AJ56" s="193">
        <v>94.4</v>
      </c>
      <c r="AK56" s="318">
        <v>94.4</v>
      </c>
      <c r="AL56" s="195">
        <v>40</v>
      </c>
      <c r="AM56" s="195">
        <v>40</v>
      </c>
      <c r="AN56" s="318">
        <v>40</v>
      </c>
    </row>
    <row r="57" spans="1:40" ht="33.75" customHeight="1">
      <c r="A57" s="149"/>
      <c r="B57" s="150" t="s">
        <v>105</v>
      </c>
      <c r="C57" s="151" t="s">
        <v>92</v>
      </c>
      <c r="D57" s="151">
        <v>89.844594594594597</v>
      </c>
      <c r="E57" s="42">
        <v>98.71161757493185</v>
      </c>
      <c r="F57" s="163">
        <v>75.362294600938966</v>
      </c>
      <c r="G57" s="163">
        <v>95.790571772414665</v>
      </c>
      <c r="H57" s="163">
        <v>241.54000000000002</v>
      </c>
      <c r="I57" s="98">
        <v>80</v>
      </c>
      <c r="J57" s="98">
        <v>90</v>
      </c>
      <c r="K57" s="98">
        <v>110</v>
      </c>
      <c r="L57" s="98">
        <v>89.938699999999997</v>
      </c>
      <c r="M57" s="98">
        <v>102</v>
      </c>
      <c r="N57" s="98">
        <v>105</v>
      </c>
      <c r="O57" s="98">
        <v>93</v>
      </c>
      <c r="P57" s="163">
        <f t="shared" si="0"/>
        <v>83.880721974422556</v>
      </c>
      <c r="Q57" s="163">
        <f t="shared" si="1"/>
        <v>76.345922042794555</v>
      </c>
      <c r="R57" s="163">
        <f t="shared" si="2"/>
        <v>97.040828755237627</v>
      </c>
      <c r="S57" s="42"/>
      <c r="T57" s="195">
        <v>80</v>
      </c>
      <c r="U57" s="194">
        <v>80</v>
      </c>
      <c r="V57" s="316">
        <v>80</v>
      </c>
      <c r="W57" s="195">
        <v>90</v>
      </c>
      <c r="X57" s="194">
        <v>90</v>
      </c>
      <c r="Y57" s="334">
        <v>90</v>
      </c>
      <c r="Z57" s="195">
        <v>110</v>
      </c>
      <c r="AA57" s="193">
        <v>110</v>
      </c>
      <c r="AB57" s="334">
        <v>110</v>
      </c>
      <c r="AC57" s="195">
        <v>89.938699999999997</v>
      </c>
      <c r="AD57" s="195">
        <v>89.938699999999997</v>
      </c>
      <c r="AE57" s="318">
        <v>89.938699999999997</v>
      </c>
      <c r="AF57" s="195">
        <v>102</v>
      </c>
      <c r="AG57" s="193">
        <v>102</v>
      </c>
      <c r="AH57" s="318">
        <v>102</v>
      </c>
      <c r="AI57" s="195">
        <v>105</v>
      </c>
      <c r="AJ57" s="193">
        <v>105</v>
      </c>
      <c r="AK57" s="318">
        <v>105</v>
      </c>
      <c r="AL57" s="195">
        <v>93</v>
      </c>
      <c r="AM57" s="193">
        <v>93</v>
      </c>
      <c r="AN57" s="318">
        <v>93</v>
      </c>
    </row>
    <row r="58" spans="1:40" ht="33.75" customHeight="1">
      <c r="A58" s="149"/>
      <c r="B58" s="150" t="s">
        <v>106</v>
      </c>
      <c r="C58" s="151" t="s">
        <v>80</v>
      </c>
      <c r="D58" s="151">
        <v>1329.7</v>
      </c>
      <c r="E58" s="93">
        <v>3043.0817465999994</v>
      </c>
      <c r="F58" s="163">
        <v>1541.0082</v>
      </c>
      <c r="G58" s="163">
        <v>2953.0317465999997</v>
      </c>
      <c r="H58" s="163">
        <v>95.790571772414665</v>
      </c>
      <c r="I58" s="98">
        <v>88</v>
      </c>
      <c r="J58" s="98">
        <v>148.5</v>
      </c>
      <c r="K58" s="98">
        <v>330</v>
      </c>
      <c r="L58" s="98">
        <v>496.28174659999996</v>
      </c>
      <c r="M58" s="98">
        <v>275.39999999999998</v>
      </c>
      <c r="N58" s="98">
        <v>1198.05</v>
      </c>
      <c r="O58" s="98">
        <v>506.85</v>
      </c>
      <c r="P58" s="54">
        <f t="shared" si="0"/>
        <v>115.89141911709407</v>
      </c>
      <c r="Q58" s="54">
        <f t="shared" si="1"/>
        <v>50.639724079767191</v>
      </c>
      <c r="R58" s="54">
        <f t="shared" si="2"/>
        <v>97.040828755237627</v>
      </c>
      <c r="S58" s="42"/>
      <c r="T58" s="195">
        <v>88</v>
      </c>
      <c r="U58" s="194">
        <v>88</v>
      </c>
      <c r="V58" s="316">
        <v>88</v>
      </c>
      <c r="W58" s="195">
        <v>148.5</v>
      </c>
      <c r="X58" s="194">
        <v>148.5</v>
      </c>
      <c r="Y58" s="334">
        <v>148.5</v>
      </c>
      <c r="Z58" s="195">
        <v>330</v>
      </c>
      <c r="AA58" s="195">
        <v>330</v>
      </c>
      <c r="AB58" s="334">
        <v>330</v>
      </c>
      <c r="AC58" s="195">
        <v>440.69962999999996</v>
      </c>
      <c r="AD58" s="424">
        <v>440.42981389999994</v>
      </c>
      <c r="AE58" s="421">
        <v>496.28174659999996</v>
      </c>
      <c r="AF58" s="195">
        <v>275.39999999999998</v>
      </c>
      <c r="AG58" s="193">
        <v>275.39999999999998</v>
      </c>
      <c r="AH58" s="318">
        <v>275.39999999999998</v>
      </c>
      <c r="AI58" s="195">
        <v>1108</v>
      </c>
      <c r="AJ58" s="195">
        <v>1198.05</v>
      </c>
      <c r="AK58" s="318">
        <v>1198.05</v>
      </c>
      <c r="AL58" s="195">
        <v>510</v>
      </c>
      <c r="AM58" s="195">
        <v>506.85</v>
      </c>
      <c r="AN58" s="318">
        <v>506.85</v>
      </c>
    </row>
    <row r="59" spans="1:40" s="177" customFormat="1" ht="36" customHeight="1">
      <c r="A59" s="169" t="s">
        <v>89</v>
      </c>
      <c r="B59" s="170" t="s">
        <v>107</v>
      </c>
      <c r="C59" s="171" t="s">
        <v>72</v>
      </c>
      <c r="D59" s="171">
        <v>23.8</v>
      </c>
      <c r="E59" s="171">
        <v>29</v>
      </c>
      <c r="F59" s="171">
        <v>18.5</v>
      </c>
      <c r="G59" s="171">
        <v>28</v>
      </c>
      <c r="H59" s="171">
        <v>2953.0317465999997</v>
      </c>
      <c r="I59" s="171">
        <v>1</v>
      </c>
      <c r="J59" s="171">
        <v>0</v>
      </c>
      <c r="K59" s="171">
        <v>5</v>
      </c>
      <c r="L59" s="171">
        <v>0</v>
      </c>
      <c r="M59" s="171">
        <v>0</v>
      </c>
      <c r="N59" s="171">
        <v>15</v>
      </c>
      <c r="O59" s="171">
        <v>8</v>
      </c>
      <c r="P59" s="171">
        <f t="shared" si="0"/>
        <v>77.731092436974791</v>
      </c>
      <c r="Q59" s="171">
        <f t="shared" si="1"/>
        <v>63.793103448275865</v>
      </c>
      <c r="R59" s="171">
        <f t="shared" si="2"/>
        <v>96.551724137931046</v>
      </c>
      <c r="S59" s="173"/>
      <c r="T59" s="185">
        <v>1</v>
      </c>
      <c r="U59" s="183">
        <v>1</v>
      </c>
      <c r="V59" s="314">
        <v>1</v>
      </c>
      <c r="W59" s="185">
        <v>0</v>
      </c>
      <c r="X59" s="183">
        <v>0</v>
      </c>
      <c r="Y59" s="333">
        <v>0</v>
      </c>
      <c r="Z59" s="185">
        <v>5</v>
      </c>
      <c r="AA59" s="184">
        <v>5</v>
      </c>
      <c r="AB59" s="333">
        <v>5</v>
      </c>
      <c r="AC59" s="185">
        <v>0</v>
      </c>
      <c r="AD59" s="184">
        <v>0</v>
      </c>
      <c r="AE59" s="341">
        <v>0</v>
      </c>
      <c r="AF59" s="185"/>
      <c r="AG59" s="184">
        <v>0</v>
      </c>
      <c r="AH59" s="341">
        <v>0</v>
      </c>
      <c r="AI59" s="185">
        <v>15</v>
      </c>
      <c r="AJ59" s="184">
        <v>15</v>
      </c>
      <c r="AK59" s="341">
        <v>15</v>
      </c>
      <c r="AL59" s="185">
        <v>12</v>
      </c>
      <c r="AM59" s="184">
        <v>12</v>
      </c>
      <c r="AN59" s="341">
        <v>8</v>
      </c>
    </row>
    <row r="60" spans="1:40" ht="36" customHeight="1">
      <c r="A60" s="149"/>
      <c r="B60" s="157" t="s">
        <v>108</v>
      </c>
      <c r="C60" s="151" t="s">
        <v>72</v>
      </c>
      <c r="D60" s="151">
        <v>12</v>
      </c>
      <c r="E60" s="93">
        <v>11</v>
      </c>
      <c r="F60" s="163">
        <v>2</v>
      </c>
      <c r="G60" s="163">
        <v>3</v>
      </c>
      <c r="H60" s="163">
        <v>28</v>
      </c>
      <c r="I60" s="98">
        <v>0</v>
      </c>
      <c r="J60" s="98">
        <v>0</v>
      </c>
      <c r="K60" s="98">
        <v>3</v>
      </c>
      <c r="L60" s="98">
        <v>0</v>
      </c>
      <c r="M60" s="98">
        <v>0</v>
      </c>
      <c r="N60" s="98">
        <v>8</v>
      </c>
      <c r="O60" s="98">
        <v>0</v>
      </c>
      <c r="P60" s="36">
        <f t="shared" si="0"/>
        <v>16.666666666666668</v>
      </c>
      <c r="Q60" s="36">
        <f t="shared" si="1"/>
        <v>18.181818181818183</v>
      </c>
      <c r="R60" s="36">
        <f t="shared" si="2"/>
        <v>27.272727272727273</v>
      </c>
      <c r="S60" s="42"/>
      <c r="T60" s="425">
        <v>0</v>
      </c>
      <c r="U60" s="194">
        <v>0</v>
      </c>
      <c r="V60" s="316">
        <v>0</v>
      </c>
      <c r="W60" s="425">
        <v>0</v>
      </c>
      <c r="X60" s="194">
        <v>0</v>
      </c>
      <c r="Y60" s="334">
        <v>0</v>
      </c>
      <c r="Z60" s="425">
        <v>3</v>
      </c>
      <c r="AA60" s="426">
        <v>3</v>
      </c>
      <c r="AB60" s="427">
        <v>3</v>
      </c>
      <c r="AC60" s="425">
        <v>0</v>
      </c>
      <c r="AD60" s="193">
        <v>0</v>
      </c>
      <c r="AE60" s="318">
        <v>0</v>
      </c>
      <c r="AF60" s="425">
        <v>0</v>
      </c>
      <c r="AG60" s="193">
        <v>0</v>
      </c>
      <c r="AH60" s="318">
        <v>0</v>
      </c>
      <c r="AI60" s="425">
        <v>8</v>
      </c>
      <c r="AJ60" s="193">
        <v>8</v>
      </c>
      <c r="AK60" s="318">
        <v>8</v>
      </c>
      <c r="AL60" s="195">
        <v>0</v>
      </c>
      <c r="AM60" s="193">
        <v>0</v>
      </c>
      <c r="AN60" s="318">
        <v>0</v>
      </c>
    </row>
    <row r="61" spans="1:40" ht="36" customHeight="1">
      <c r="A61" s="149"/>
      <c r="B61" s="150" t="s">
        <v>105</v>
      </c>
      <c r="C61" s="151" t="s">
        <v>92</v>
      </c>
      <c r="D61" s="151">
        <v>13.333333333333332</v>
      </c>
      <c r="E61" s="36">
        <v>198.54545454545456</v>
      </c>
      <c r="F61" s="163">
        <v>80</v>
      </c>
      <c r="G61" s="163">
        <v>703</v>
      </c>
      <c r="H61" s="163">
        <v>3</v>
      </c>
      <c r="I61" s="98">
        <v>75</v>
      </c>
      <c r="J61" s="98">
        <v>0</v>
      </c>
      <c r="K61" s="98">
        <v>75</v>
      </c>
      <c r="L61" s="98">
        <v>0</v>
      </c>
      <c r="M61" s="98">
        <v>0</v>
      </c>
      <c r="N61" s="98">
        <v>76</v>
      </c>
      <c r="O61" s="98">
        <v>75.5</v>
      </c>
      <c r="P61" s="36">
        <f t="shared" si="0"/>
        <v>600</v>
      </c>
      <c r="Q61" s="36">
        <f t="shared" si="1"/>
        <v>40.293040293040292</v>
      </c>
      <c r="R61" s="36">
        <f t="shared" si="2"/>
        <v>354.07509157509156</v>
      </c>
      <c r="S61" s="42"/>
      <c r="T61" s="194">
        <v>75</v>
      </c>
      <c r="U61" s="194">
        <v>75</v>
      </c>
      <c r="V61" s="316">
        <v>75</v>
      </c>
      <c r="W61" s="194"/>
      <c r="X61" s="194">
        <v>0</v>
      </c>
      <c r="Y61" s="334">
        <v>0</v>
      </c>
      <c r="Z61" s="193">
        <v>75</v>
      </c>
      <c r="AA61" s="193">
        <v>75</v>
      </c>
      <c r="AB61" s="334">
        <v>75</v>
      </c>
      <c r="AC61" s="194"/>
      <c r="AD61" s="193">
        <v>0</v>
      </c>
      <c r="AE61" s="318">
        <v>0</v>
      </c>
      <c r="AF61" s="193"/>
      <c r="AG61" s="193">
        <v>0</v>
      </c>
      <c r="AH61" s="318">
        <v>0</v>
      </c>
      <c r="AI61" s="193">
        <v>76</v>
      </c>
      <c r="AJ61" s="193">
        <v>76</v>
      </c>
      <c r="AK61" s="318">
        <v>76</v>
      </c>
      <c r="AL61" s="195">
        <v>75.5</v>
      </c>
      <c r="AM61" s="193">
        <v>75.5</v>
      </c>
      <c r="AN61" s="318">
        <v>75.5</v>
      </c>
    </row>
    <row r="62" spans="1:40" ht="36" customHeight="1">
      <c r="A62" s="149"/>
      <c r="B62" s="150" t="s">
        <v>106</v>
      </c>
      <c r="C62" s="151" t="s">
        <v>80</v>
      </c>
      <c r="D62" s="151">
        <v>16</v>
      </c>
      <c r="E62" s="90">
        <v>218.4</v>
      </c>
      <c r="F62" s="163">
        <v>16</v>
      </c>
      <c r="G62" s="163">
        <v>210.9</v>
      </c>
      <c r="H62" s="163">
        <v>703</v>
      </c>
      <c r="I62" s="98">
        <v>7.5</v>
      </c>
      <c r="J62" s="98">
        <v>0</v>
      </c>
      <c r="K62" s="98">
        <v>37.5</v>
      </c>
      <c r="L62" s="98">
        <v>0</v>
      </c>
      <c r="M62" s="98">
        <v>0</v>
      </c>
      <c r="N62" s="98">
        <v>113</v>
      </c>
      <c r="O62" s="98">
        <v>60.4</v>
      </c>
      <c r="P62" s="36">
        <f t="shared" si="0"/>
        <v>100</v>
      </c>
      <c r="Q62" s="36">
        <f t="shared" si="1"/>
        <v>7.3260073260073257</v>
      </c>
      <c r="R62" s="36">
        <f t="shared" si="2"/>
        <v>96.565934065934059</v>
      </c>
      <c r="S62" s="151"/>
      <c r="T62" s="194">
        <v>7.5</v>
      </c>
      <c r="U62" s="194">
        <v>7.5</v>
      </c>
      <c r="V62" s="316">
        <v>7.5</v>
      </c>
      <c r="W62" s="194">
        <v>0</v>
      </c>
      <c r="X62" s="194">
        <v>0</v>
      </c>
      <c r="Y62" s="334">
        <v>0</v>
      </c>
      <c r="Z62" s="194">
        <v>37.5</v>
      </c>
      <c r="AA62" s="193">
        <v>37.5</v>
      </c>
      <c r="AB62" s="334">
        <v>37.5</v>
      </c>
      <c r="AC62" s="194">
        <v>0</v>
      </c>
      <c r="AD62" s="193">
        <v>0</v>
      </c>
      <c r="AE62" s="318">
        <v>0</v>
      </c>
      <c r="AF62" s="194"/>
      <c r="AG62" s="193">
        <v>0</v>
      </c>
      <c r="AH62" s="318">
        <v>0</v>
      </c>
      <c r="AI62" s="194">
        <v>113</v>
      </c>
      <c r="AJ62" s="193">
        <v>113</v>
      </c>
      <c r="AK62" s="318">
        <v>113</v>
      </c>
      <c r="AL62" s="194">
        <v>90.6</v>
      </c>
      <c r="AM62" s="193">
        <v>90.6</v>
      </c>
      <c r="AN62" s="318">
        <v>60.4</v>
      </c>
    </row>
    <row r="63" spans="1:40" s="177" customFormat="1" ht="30" customHeight="1">
      <c r="A63" s="169" t="s">
        <v>109</v>
      </c>
      <c r="B63" s="170" t="s">
        <v>110</v>
      </c>
      <c r="C63" s="171" t="s">
        <v>111</v>
      </c>
      <c r="D63" s="171">
        <v>78.55</v>
      </c>
      <c r="E63" s="171">
        <v>65.650000000000006</v>
      </c>
      <c r="F63" s="171">
        <v>68.650000000000006</v>
      </c>
      <c r="G63" s="171">
        <v>68.650000000000006</v>
      </c>
      <c r="H63" s="171">
        <v>210.9</v>
      </c>
      <c r="I63" s="171">
        <v>0</v>
      </c>
      <c r="J63" s="171">
        <v>0</v>
      </c>
      <c r="K63" s="171">
        <v>0.5</v>
      </c>
      <c r="L63" s="171">
        <v>3.8</v>
      </c>
      <c r="M63" s="171">
        <v>0</v>
      </c>
      <c r="N63" s="171">
        <v>56.6</v>
      </c>
      <c r="O63" s="171">
        <v>4.75</v>
      </c>
      <c r="P63" s="171">
        <f t="shared" si="0"/>
        <v>87.39656269891789</v>
      </c>
      <c r="Q63" s="171">
        <f t="shared" si="1"/>
        <v>104.56968773800456</v>
      </c>
      <c r="R63" s="171">
        <f t="shared" si="2"/>
        <v>104.56968773800456</v>
      </c>
      <c r="S63" s="173"/>
      <c r="T63" s="183">
        <v>0</v>
      </c>
      <c r="U63" s="183">
        <v>0</v>
      </c>
      <c r="V63" s="314">
        <v>0</v>
      </c>
      <c r="W63" s="183">
        <v>0</v>
      </c>
      <c r="X63" s="183">
        <v>0</v>
      </c>
      <c r="Y63" s="333">
        <v>0</v>
      </c>
      <c r="Z63" s="185">
        <v>0.5</v>
      </c>
      <c r="AA63" s="184">
        <v>0.5</v>
      </c>
      <c r="AB63" s="333">
        <v>0.5</v>
      </c>
      <c r="AC63" s="183">
        <v>3.8</v>
      </c>
      <c r="AD63" s="183">
        <v>3.8</v>
      </c>
      <c r="AE63" s="314">
        <v>3.8</v>
      </c>
      <c r="AF63" s="184"/>
      <c r="AG63" s="184">
        <v>0</v>
      </c>
      <c r="AH63" s="341">
        <v>0</v>
      </c>
      <c r="AI63" s="184">
        <v>72</v>
      </c>
      <c r="AJ63" s="184">
        <v>56.6</v>
      </c>
      <c r="AK63" s="341">
        <v>56.6</v>
      </c>
      <c r="AL63" s="185">
        <v>4.8</v>
      </c>
      <c r="AM63" s="184">
        <v>4.75</v>
      </c>
      <c r="AN63" s="341">
        <v>4.75</v>
      </c>
    </row>
    <row r="64" spans="1:40" s="136" customFormat="1" ht="30" customHeight="1">
      <c r="A64" s="139">
        <v>2</v>
      </c>
      <c r="B64" s="164" t="s">
        <v>112</v>
      </c>
      <c r="C64" s="140" t="s">
        <v>72</v>
      </c>
      <c r="D64" s="140">
        <v>1395.1999999999998</v>
      </c>
      <c r="E64" s="140">
        <v>1415.25</v>
      </c>
      <c r="F64" s="140">
        <v>1423.1299999999999</v>
      </c>
      <c r="G64" s="140">
        <v>1425.1299999999999</v>
      </c>
      <c r="H64" s="140">
        <v>68.650000000000006</v>
      </c>
      <c r="I64" s="140">
        <v>49</v>
      </c>
      <c r="J64" s="140">
        <v>140.5</v>
      </c>
      <c r="K64" s="140">
        <v>65.2</v>
      </c>
      <c r="L64" s="140">
        <v>35.200000000000003</v>
      </c>
      <c r="M64" s="140">
        <v>21.900000000000002</v>
      </c>
      <c r="N64" s="140">
        <v>390.29999999999995</v>
      </c>
      <c r="O64" s="140">
        <v>713.15</v>
      </c>
      <c r="P64" s="140">
        <f t="shared" si="0"/>
        <v>102.00186353211009</v>
      </c>
      <c r="Q64" s="140">
        <f t="shared" si="1"/>
        <v>100.55679208620384</v>
      </c>
      <c r="R64" s="140">
        <f t="shared" si="2"/>
        <v>100.69810987458045</v>
      </c>
      <c r="S64" s="144"/>
      <c r="T64" s="196">
        <v>49</v>
      </c>
      <c r="U64" s="196">
        <v>49</v>
      </c>
      <c r="V64" s="428">
        <v>49</v>
      </c>
      <c r="W64" s="196">
        <v>140.53</v>
      </c>
      <c r="X64" s="196">
        <v>140.53</v>
      </c>
      <c r="Y64" s="428">
        <v>140.5</v>
      </c>
      <c r="Z64" s="196">
        <v>65</v>
      </c>
      <c r="AA64" s="196">
        <v>65.2</v>
      </c>
      <c r="AB64" s="428">
        <v>65.2</v>
      </c>
      <c r="AC64" s="196">
        <v>35.200000000000003</v>
      </c>
      <c r="AD64" s="196">
        <v>35.200000000000003</v>
      </c>
      <c r="AE64" s="428">
        <v>35.200000000000003</v>
      </c>
      <c r="AF64" s="196">
        <v>22</v>
      </c>
      <c r="AG64" s="196">
        <v>21.900000000000002</v>
      </c>
      <c r="AH64" s="428">
        <v>21.900000000000002</v>
      </c>
      <c r="AI64" s="196">
        <v>390</v>
      </c>
      <c r="AJ64" s="196">
        <v>390.29999999999995</v>
      </c>
      <c r="AK64" s="428">
        <v>390.29999999999995</v>
      </c>
      <c r="AL64" s="196">
        <v>687</v>
      </c>
      <c r="AM64" s="196">
        <v>686.15</v>
      </c>
      <c r="AN64" s="428">
        <v>713.15</v>
      </c>
    </row>
    <row r="65" spans="1:41" s="136" customFormat="1" ht="36.75" customHeight="1">
      <c r="A65" s="139" t="s">
        <v>84</v>
      </c>
      <c r="B65" s="164" t="s">
        <v>113</v>
      </c>
      <c r="C65" s="140" t="s">
        <v>72</v>
      </c>
      <c r="D65" s="140">
        <v>174</v>
      </c>
      <c r="E65" s="140">
        <v>172</v>
      </c>
      <c r="F65" s="140">
        <v>172</v>
      </c>
      <c r="G65" s="140">
        <v>172</v>
      </c>
      <c r="H65" s="140">
        <v>1425.1299999999999</v>
      </c>
      <c r="I65" s="140">
        <v>2</v>
      </c>
      <c r="J65" s="140">
        <v>0</v>
      </c>
      <c r="K65" s="140">
        <v>1</v>
      </c>
      <c r="L65" s="140">
        <v>0</v>
      </c>
      <c r="M65" s="140">
        <v>0</v>
      </c>
      <c r="N65" s="140">
        <v>4</v>
      </c>
      <c r="O65" s="140">
        <v>165</v>
      </c>
      <c r="P65" s="140">
        <f t="shared" si="0"/>
        <v>98.850574712643677</v>
      </c>
      <c r="Q65" s="140">
        <f t="shared" si="1"/>
        <v>100</v>
      </c>
      <c r="R65" s="140">
        <f t="shared" si="2"/>
        <v>100</v>
      </c>
      <c r="S65" s="144"/>
      <c r="T65" s="196">
        <v>2</v>
      </c>
      <c r="U65" s="196">
        <v>2</v>
      </c>
      <c r="V65" s="428">
        <v>2</v>
      </c>
      <c r="W65" s="196">
        <v>0</v>
      </c>
      <c r="X65" s="196">
        <v>0</v>
      </c>
      <c r="Y65" s="428">
        <v>0</v>
      </c>
      <c r="Z65" s="196">
        <v>1</v>
      </c>
      <c r="AA65" s="196">
        <v>1</v>
      </c>
      <c r="AB65" s="428">
        <v>1</v>
      </c>
      <c r="AC65" s="196">
        <v>0</v>
      </c>
      <c r="AD65" s="196">
        <v>0</v>
      </c>
      <c r="AE65" s="428">
        <v>0</v>
      </c>
      <c r="AF65" s="196">
        <v>0</v>
      </c>
      <c r="AG65" s="196">
        <v>0</v>
      </c>
      <c r="AH65" s="428">
        <v>0</v>
      </c>
      <c r="AI65" s="196">
        <v>4</v>
      </c>
      <c r="AJ65" s="196">
        <v>4</v>
      </c>
      <c r="AK65" s="428">
        <v>4</v>
      </c>
      <c r="AL65" s="196">
        <v>168</v>
      </c>
      <c r="AM65" s="196">
        <v>168</v>
      </c>
      <c r="AN65" s="428">
        <v>165</v>
      </c>
    </row>
    <row r="66" spans="1:41" s="177" customFormat="1" ht="33" customHeight="1">
      <c r="A66" s="169" t="s">
        <v>114</v>
      </c>
      <c r="B66" s="170" t="s">
        <v>115</v>
      </c>
      <c r="C66" s="171" t="s">
        <v>72</v>
      </c>
      <c r="D66" s="171">
        <v>21</v>
      </c>
      <c r="E66" s="171">
        <v>21</v>
      </c>
      <c r="F66" s="171">
        <v>21</v>
      </c>
      <c r="G66" s="171">
        <v>21</v>
      </c>
      <c r="H66" s="171">
        <v>172</v>
      </c>
      <c r="I66" s="171">
        <v>1</v>
      </c>
      <c r="J66" s="171">
        <v>0</v>
      </c>
      <c r="K66" s="171">
        <v>0</v>
      </c>
      <c r="L66" s="171">
        <v>0</v>
      </c>
      <c r="M66" s="171">
        <v>0</v>
      </c>
      <c r="N66" s="171">
        <v>0</v>
      </c>
      <c r="O66" s="171">
        <v>20</v>
      </c>
      <c r="P66" s="171">
        <f t="shared" si="0"/>
        <v>100</v>
      </c>
      <c r="Q66" s="171">
        <f t="shared" si="1"/>
        <v>100</v>
      </c>
      <c r="R66" s="171">
        <f t="shared" si="2"/>
        <v>100</v>
      </c>
      <c r="S66" s="173"/>
      <c r="T66" s="184">
        <v>1</v>
      </c>
      <c r="U66" s="183">
        <v>1</v>
      </c>
      <c r="V66" s="314">
        <v>1</v>
      </c>
      <c r="W66" s="184">
        <v>0</v>
      </c>
      <c r="X66" s="183">
        <v>0</v>
      </c>
      <c r="Y66" s="333">
        <v>0</v>
      </c>
      <c r="Z66" s="184">
        <v>0</v>
      </c>
      <c r="AA66" s="184">
        <v>0</v>
      </c>
      <c r="AB66" s="333">
        <v>0</v>
      </c>
      <c r="AC66" s="184">
        <v>0</v>
      </c>
      <c r="AD66" s="184">
        <v>0</v>
      </c>
      <c r="AE66" s="341">
        <v>0</v>
      </c>
      <c r="AF66" s="184">
        <v>0</v>
      </c>
      <c r="AG66" s="184">
        <v>0</v>
      </c>
      <c r="AH66" s="341">
        <v>0</v>
      </c>
      <c r="AI66" s="184"/>
      <c r="AJ66" s="192"/>
      <c r="AK66" s="341">
        <v>0</v>
      </c>
      <c r="AL66" s="185">
        <v>20</v>
      </c>
      <c r="AM66" s="184">
        <v>20</v>
      </c>
      <c r="AN66" s="341">
        <v>20</v>
      </c>
    </row>
    <row r="67" spans="1:41" ht="30" customHeight="1">
      <c r="A67" s="149"/>
      <c r="B67" s="150" t="s">
        <v>105</v>
      </c>
      <c r="C67" s="151" t="s">
        <v>92</v>
      </c>
      <c r="D67" s="151"/>
      <c r="E67" s="36">
        <v>11.142857142857142</v>
      </c>
      <c r="F67" s="163">
        <v>0.47619047619047616</v>
      </c>
      <c r="G67" s="163">
        <v>11</v>
      </c>
      <c r="H67" s="407">
        <v>21</v>
      </c>
      <c r="I67" s="98">
        <v>10</v>
      </c>
      <c r="J67" s="98">
        <v>0</v>
      </c>
      <c r="K67" s="98">
        <v>0</v>
      </c>
      <c r="L67" s="98">
        <v>0</v>
      </c>
      <c r="M67" s="98">
        <v>0</v>
      </c>
      <c r="N67" s="98">
        <v>0</v>
      </c>
      <c r="O67" s="98">
        <v>11.2</v>
      </c>
      <c r="P67" s="54"/>
      <c r="Q67" s="36">
        <f t="shared" si="1"/>
        <v>4.2735042735042734</v>
      </c>
      <c r="R67" s="36">
        <f t="shared" si="2"/>
        <v>98.71794871794873</v>
      </c>
      <c r="S67" s="42"/>
      <c r="T67" s="193">
        <v>10</v>
      </c>
      <c r="U67" s="194">
        <v>10</v>
      </c>
      <c r="V67" s="316">
        <v>10</v>
      </c>
      <c r="W67" s="193">
        <v>0</v>
      </c>
      <c r="X67" s="194">
        <v>0</v>
      </c>
      <c r="Y67" s="334">
        <v>0</v>
      </c>
      <c r="Z67" s="193">
        <v>0</v>
      </c>
      <c r="AA67" s="196">
        <v>0</v>
      </c>
      <c r="AB67" s="428">
        <v>0</v>
      </c>
      <c r="AC67" s="193">
        <v>0</v>
      </c>
      <c r="AD67" s="193">
        <v>0</v>
      </c>
      <c r="AE67" s="318">
        <v>0</v>
      </c>
      <c r="AF67" s="193">
        <v>0</v>
      </c>
      <c r="AG67" s="193">
        <v>0</v>
      </c>
      <c r="AH67" s="318">
        <v>0</v>
      </c>
      <c r="AI67" s="193"/>
      <c r="AJ67" s="196">
        <v>0</v>
      </c>
      <c r="AK67" s="318">
        <v>0</v>
      </c>
      <c r="AL67" s="193">
        <v>11.2</v>
      </c>
      <c r="AM67" s="193">
        <v>11.2</v>
      </c>
      <c r="AN67" s="318">
        <v>11.2</v>
      </c>
    </row>
    <row r="68" spans="1:41" ht="30" customHeight="1">
      <c r="A68" s="149"/>
      <c r="B68" s="150" t="s">
        <v>106</v>
      </c>
      <c r="C68" s="151" t="s">
        <v>80</v>
      </c>
      <c r="D68" s="151"/>
      <c r="E68" s="93">
        <v>23.4</v>
      </c>
      <c r="F68" s="163">
        <v>1</v>
      </c>
      <c r="G68" s="163">
        <v>23.1</v>
      </c>
      <c r="H68" s="163">
        <v>11</v>
      </c>
      <c r="I68" s="98">
        <v>1</v>
      </c>
      <c r="J68" s="98">
        <v>0</v>
      </c>
      <c r="K68" s="98">
        <v>0</v>
      </c>
      <c r="L68" s="98">
        <v>0</v>
      </c>
      <c r="M68" s="98">
        <v>0</v>
      </c>
      <c r="N68" s="98">
        <v>0</v>
      </c>
      <c r="O68" s="98">
        <v>22.4</v>
      </c>
      <c r="P68" s="54"/>
      <c r="Q68" s="36">
        <f t="shared" si="1"/>
        <v>4.2735042735042734</v>
      </c>
      <c r="R68" s="36">
        <f t="shared" si="2"/>
        <v>98.71794871794873</v>
      </c>
      <c r="S68" s="42"/>
      <c r="T68" s="193">
        <v>1</v>
      </c>
      <c r="U68" s="194">
        <v>1</v>
      </c>
      <c r="V68" s="316">
        <v>1</v>
      </c>
      <c r="W68" s="193">
        <v>0</v>
      </c>
      <c r="X68" s="194">
        <v>0</v>
      </c>
      <c r="Y68" s="334">
        <v>0</v>
      </c>
      <c r="Z68" s="193">
        <v>0</v>
      </c>
      <c r="AA68" s="196">
        <v>0</v>
      </c>
      <c r="AB68" s="428">
        <v>0</v>
      </c>
      <c r="AC68" s="193">
        <v>0</v>
      </c>
      <c r="AD68" s="193">
        <v>0</v>
      </c>
      <c r="AE68" s="318">
        <v>0</v>
      </c>
      <c r="AF68" s="193">
        <v>0</v>
      </c>
      <c r="AG68" s="193">
        <v>0</v>
      </c>
      <c r="AH68" s="318">
        <v>0</v>
      </c>
      <c r="AI68" s="193"/>
      <c r="AJ68" s="193">
        <v>0</v>
      </c>
      <c r="AK68" s="334">
        <v>0</v>
      </c>
      <c r="AL68" s="193">
        <v>22.4</v>
      </c>
      <c r="AM68" s="193">
        <v>22.4</v>
      </c>
      <c r="AN68" s="334">
        <v>22.4</v>
      </c>
    </row>
    <row r="69" spans="1:41" s="177" customFormat="1" ht="30" customHeight="1">
      <c r="A69" s="169" t="s">
        <v>114</v>
      </c>
      <c r="B69" s="170" t="s">
        <v>116</v>
      </c>
      <c r="C69" s="171" t="s">
        <v>72</v>
      </c>
      <c r="D69" s="171">
        <v>8</v>
      </c>
      <c r="E69" s="173">
        <v>6</v>
      </c>
      <c r="F69" s="407">
        <v>6</v>
      </c>
      <c r="G69" s="407">
        <v>6</v>
      </c>
      <c r="H69" s="163">
        <v>23.1</v>
      </c>
      <c r="I69" s="175">
        <v>1</v>
      </c>
      <c r="J69" s="175">
        <v>0</v>
      </c>
      <c r="K69" s="175">
        <v>0</v>
      </c>
      <c r="L69" s="175">
        <v>0</v>
      </c>
      <c r="M69" s="175">
        <v>0</v>
      </c>
      <c r="N69" s="175">
        <v>0</v>
      </c>
      <c r="O69" s="175">
        <v>5</v>
      </c>
      <c r="P69" s="54">
        <f t="shared" si="0"/>
        <v>75</v>
      </c>
      <c r="Q69" s="54">
        <f t="shared" si="1"/>
        <v>100</v>
      </c>
      <c r="R69" s="54">
        <f t="shared" si="2"/>
        <v>100</v>
      </c>
      <c r="S69" s="173"/>
      <c r="T69" s="184">
        <v>1</v>
      </c>
      <c r="U69" s="183">
        <v>1</v>
      </c>
      <c r="V69" s="314">
        <v>1</v>
      </c>
      <c r="W69" s="184">
        <v>0</v>
      </c>
      <c r="X69" s="183">
        <v>0</v>
      </c>
      <c r="Y69" s="333">
        <v>0</v>
      </c>
      <c r="Z69" s="184">
        <v>0</v>
      </c>
      <c r="AA69" s="184">
        <v>0</v>
      </c>
      <c r="AB69" s="333">
        <v>0</v>
      </c>
      <c r="AC69" s="184">
        <v>0</v>
      </c>
      <c r="AD69" s="184">
        <v>0</v>
      </c>
      <c r="AE69" s="341">
        <v>0</v>
      </c>
      <c r="AF69" s="184">
        <v>0</v>
      </c>
      <c r="AG69" s="184">
        <v>0</v>
      </c>
      <c r="AH69" s="341">
        <v>0</v>
      </c>
      <c r="AI69" s="184"/>
      <c r="AJ69" s="184"/>
      <c r="AK69" s="341">
        <v>0</v>
      </c>
      <c r="AL69" s="183">
        <v>8</v>
      </c>
      <c r="AM69" s="183">
        <v>8</v>
      </c>
      <c r="AN69" s="314">
        <v>5</v>
      </c>
    </row>
    <row r="70" spans="1:41" ht="30" customHeight="1">
      <c r="A70" s="149"/>
      <c r="B70" s="150" t="s">
        <v>105</v>
      </c>
      <c r="C70" s="151" t="s">
        <v>92</v>
      </c>
      <c r="D70" s="151"/>
      <c r="E70" s="42">
        <v>9.2500000000000018</v>
      </c>
      <c r="F70" s="163">
        <v>1.4333333333333333</v>
      </c>
      <c r="G70" s="163">
        <v>9.2500000000000018</v>
      </c>
      <c r="H70" s="407">
        <v>6</v>
      </c>
      <c r="I70" s="98">
        <v>8.6</v>
      </c>
      <c r="J70" s="98">
        <v>0</v>
      </c>
      <c r="K70" s="98">
        <v>0</v>
      </c>
      <c r="L70" s="98">
        <v>0</v>
      </c>
      <c r="M70" s="98">
        <v>0</v>
      </c>
      <c r="N70" s="98">
        <v>0</v>
      </c>
      <c r="O70" s="98">
        <v>9.3000000000000007</v>
      </c>
      <c r="P70" s="54"/>
      <c r="Q70" s="163">
        <f t="shared" si="1"/>
        <v>15.495495495495494</v>
      </c>
      <c r="R70" s="163">
        <f t="shared" si="2"/>
        <v>100</v>
      </c>
      <c r="S70" s="42"/>
      <c r="T70" s="193">
        <v>8.6</v>
      </c>
      <c r="U70" s="194">
        <v>8.6</v>
      </c>
      <c r="V70" s="316">
        <v>8.6</v>
      </c>
      <c r="W70" s="193">
        <v>0</v>
      </c>
      <c r="X70" s="194">
        <v>0</v>
      </c>
      <c r="Y70" s="334">
        <v>0</v>
      </c>
      <c r="Z70" s="193"/>
      <c r="AA70" s="196">
        <v>0</v>
      </c>
      <c r="AB70" s="428">
        <v>0</v>
      </c>
      <c r="AC70" s="193">
        <v>0</v>
      </c>
      <c r="AD70" s="193">
        <v>0</v>
      </c>
      <c r="AE70" s="318">
        <v>0</v>
      </c>
      <c r="AF70" s="193">
        <v>0</v>
      </c>
      <c r="AG70" s="193">
        <v>0</v>
      </c>
      <c r="AH70" s="318">
        <v>0</v>
      </c>
      <c r="AI70" s="193"/>
      <c r="AJ70" s="196">
        <v>0</v>
      </c>
      <c r="AK70" s="318">
        <v>0</v>
      </c>
      <c r="AL70" s="193">
        <v>9.3000000000000007</v>
      </c>
      <c r="AM70" s="193">
        <v>9.3000000000000007</v>
      </c>
      <c r="AN70" s="318">
        <v>9.3000000000000007</v>
      </c>
    </row>
    <row r="71" spans="1:41" ht="30" customHeight="1">
      <c r="A71" s="149"/>
      <c r="B71" s="150" t="s">
        <v>106</v>
      </c>
      <c r="C71" s="151" t="s">
        <v>80</v>
      </c>
      <c r="D71" s="151"/>
      <c r="E71" s="42">
        <v>5.5500000000000007</v>
      </c>
      <c r="F71" s="163">
        <v>0.86</v>
      </c>
      <c r="G71" s="163">
        <v>5.5500000000000007</v>
      </c>
      <c r="H71" s="163">
        <v>9.2500000000000018</v>
      </c>
      <c r="I71" s="98">
        <v>0.9</v>
      </c>
      <c r="J71" s="98">
        <v>0</v>
      </c>
      <c r="K71" s="98">
        <v>0</v>
      </c>
      <c r="L71" s="98">
        <v>0</v>
      </c>
      <c r="M71" s="98">
        <v>0</v>
      </c>
      <c r="N71" s="98">
        <v>0</v>
      </c>
      <c r="O71" s="98">
        <v>4.6500000000000004</v>
      </c>
      <c r="P71" s="54"/>
      <c r="Q71" s="163">
        <f t="shared" si="1"/>
        <v>15.495495495495494</v>
      </c>
      <c r="R71" s="163">
        <f t="shared" si="2"/>
        <v>100</v>
      </c>
      <c r="S71" s="42"/>
      <c r="T71" s="193">
        <v>0.9</v>
      </c>
      <c r="U71" s="194">
        <v>0.9</v>
      </c>
      <c r="V71" s="316">
        <v>0.9</v>
      </c>
      <c r="W71" s="193">
        <v>0</v>
      </c>
      <c r="X71" s="194">
        <v>0</v>
      </c>
      <c r="Y71" s="334">
        <v>0</v>
      </c>
      <c r="Z71" s="193">
        <v>0</v>
      </c>
      <c r="AA71" s="196">
        <v>0</v>
      </c>
      <c r="AB71" s="428">
        <v>0</v>
      </c>
      <c r="AC71" s="193">
        <v>0</v>
      </c>
      <c r="AD71" s="193">
        <v>0</v>
      </c>
      <c r="AE71" s="318">
        <v>0</v>
      </c>
      <c r="AF71" s="193">
        <v>0</v>
      </c>
      <c r="AG71" s="193">
        <v>0</v>
      </c>
      <c r="AH71" s="318">
        <v>0</v>
      </c>
      <c r="AI71" s="193"/>
      <c r="AJ71" s="193">
        <v>0</v>
      </c>
      <c r="AK71" s="334">
        <v>0</v>
      </c>
      <c r="AL71" s="193">
        <v>7.44</v>
      </c>
      <c r="AM71" s="193">
        <v>7.44</v>
      </c>
      <c r="AN71" s="334">
        <v>4.6500000000000004</v>
      </c>
    </row>
    <row r="72" spans="1:41" s="177" customFormat="1" ht="30" customHeight="1">
      <c r="A72" s="169" t="s">
        <v>114</v>
      </c>
      <c r="B72" s="170" t="s">
        <v>117</v>
      </c>
      <c r="C72" s="171" t="s">
        <v>72</v>
      </c>
      <c r="D72" s="171">
        <v>5</v>
      </c>
      <c r="E72" s="171">
        <v>5</v>
      </c>
      <c r="F72" s="171">
        <v>186</v>
      </c>
      <c r="G72" s="171">
        <v>186</v>
      </c>
      <c r="H72" s="171">
        <v>5.5500000000000007</v>
      </c>
      <c r="I72" s="171">
        <v>0</v>
      </c>
      <c r="J72" s="171">
        <v>0</v>
      </c>
      <c r="K72" s="171">
        <v>1</v>
      </c>
      <c r="L72" s="171">
        <v>0</v>
      </c>
      <c r="M72" s="171">
        <v>0</v>
      </c>
      <c r="N72" s="171">
        <v>4</v>
      </c>
      <c r="O72" s="171">
        <v>0</v>
      </c>
      <c r="P72" s="171">
        <f t="shared" si="0"/>
        <v>3720</v>
      </c>
      <c r="Q72" s="171">
        <f t="shared" si="1"/>
        <v>3720</v>
      </c>
      <c r="R72" s="171">
        <f t="shared" si="2"/>
        <v>3720</v>
      </c>
      <c r="S72" s="173"/>
      <c r="T72" s="184">
        <v>0</v>
      </c>
      <c r="U72" s="183">
        <v>0</v>
      </c>
      <c r="V72" s="314">
        <v>0</v>
      </c>
      <c r="W72" s="184">
        <v>0</v>
      </c>
      <c r="X72" s="183">
        <v>0</v>
      </c>
      <c r="Y72" s="333">
        <v>0</v>
      </c>
      <c r="Z72" s="184">
        <v>1</v>
      </c>
      <c r="AA72" s="184">
        <v>1</v>
      </c>
      <c r="AB72" s="333">
        <v>1</v>
      </c>
      <c r="AC72" s="184">
        <v>0</v>
      </c>
      <c r="AD72" s="184">
        <v>0</v>
      </c>
      <c r="AE72" s="341">
        <v>0</v>
      </c>
      <c r="AF72" s="184">
        <v>0</v>
      </c>
      <c r="AG72" s="184">
        <v>0</v>
      </c>
      <c r="AH72" s="341">
        <v>0</v>
      </c>
      <c r="AI72" s="184">
        <v>4</v>
      </c>
      <c r="AJ72" s="184">
        <v>4</v>
      </c>
      <c r="AK72" s="333">
        <v>4</v>
      </c>
      <c r="AL72" s="186"/>
      <c r="AM72" s="186"/>
      <c r="AN72" s="348"/>
    </row>
    <row r="73" spans="1:41" ht="30" customHeight="1">
      <c r="A73" s="149"/>
      <c r="B73" s="150" t="s">
        <v>105</v>
      </c>
      <c r="C73" s="151" t="s">
        <v>92</v>
      </c>
      <c r="D73" s="151">
        <v>140</v>
      </c>
      <c r="E73" s="36">
        <v>700</v>
      </c>
      <c r="F73" s="163"/>
      <c r="G73" s="163">
        <v>2200</v>
      </c>
      <c r="H73" s="407">
        <v>186</v>
      </c>
      <c r="I73" s="98">
        <v>0</v>
      </c>
      <c r="J73" s="98">
        <v>0</v>
      </c>
      <c r="K73" s="98">
        <v>700</v>
      </c>
      <c r="L73" s="98">
        <v>0</v>
      </c>
      <c r="M73" s="98">
        <v>0</v>
      </c>
      <c r="N73" s="98">
        <v>700</v>
      </c>
      <c r="O73" s="98">
        <v>0</v>
      </c>
      <c r="P73" s="54">
        <f t="shared" si="0"/>
        <v>0</v>
      </c>
      <c r="Q73" s="54">
        <f t="shared" si="1"/>
        <v>0</v>
      </c>
      <c r="R73" s="151">
        <f t="shared" si="2"/>
        <v>314.28571428571428</v>
      </c>
      <c r="S73" s="42"/>
      <c r="T73" s="193">
        <v>0</v>
      </c>
      <c r="U73" s="194">
        <v>0</v>
      </c>
      <c r="V73" s="316">
        <v>0</v>
      </c>
      <c r="W73" s="193">
        <v>0</v>
      </c>
      <c r="X73" s="194">
        <v>0</v>
      </c>
      <c r="Y73" s="334">
        <v>0</v>
      </c>
      <c r="Z73" s="419">
        <v>700</v>
      </c>
      <c r="AA73" s="419">
        <v>700</v>
      </c>
      <c r="AB73" s="420">
        <v>700</v>
      </c>
      <c r="AC73" s="193">
        <v>0</v>
      </c>
      <c r="AD73" s="193">
        <v>0</v>
      </c>
      <c r="AE73" s="318">
        <v>0</v>
      </c>
      <c r="AF73" s="193">
        <v>0</v>
      </c>
      <c r="AG73" s="193">
        <v>0</v>
      </c>
      <c r="AH73" s="318">
        <v>0</v>
      </c>
      <c r="AI73" s="193">
        <v>700</v>
      </c>
      <c r="AJ73" s="193">
        <v>700</v>
      </c>
      <c r="AK73" s="318">
        <v>700</v>
      </c>
      <c r="AL73" s="429"/>
      <c r="AM73" s="429"/>
      <c r="AN73" s="430"/>
    </row>
    <row r="74" spans="1:41" ht="30" customHeight="1">
      <c r="A74" s="149"/>
      <c r="B74" s="150" t="s">
        <v>106</v>
      </c>
      <c r="C74" s="151" t="s">
        <v>80</v>
      </c>
      <c r="D74" s="151">
        <v>70</v>
      </c>
      <c r="E74" s="36">
        <v>350</v>
      </c>
      <c r="F74" s="163"/>
      <c r="G74" s="163">
        <v>10230</v>
      </c>
      <c r="H74" s="163">
        <v>2200</v>
      </c>
      <c r="I74" s="98">
        <v>0</v>
      </c>
      <c r="J74" s="98">
        <v>0</v>
      </c>
      <c r="K74" s="98">
        <v>70</v>
      </c>
      <c r="L74" s="98">
        <v>0</v>
      </c>
      <c r="M74" s="98">
        <v>0</v>
      </c>
      <c r="N74" s="98">
        <v>280</v>
      </c>
      <c r="O74" s="98">
        <v>0</v>
      </c>
      <c r="P74" s="54">
        <f t="shared" ref="P74:P135" si="3">F74/D74%</f>
        <v>0</v>
      </c>
      <c r="Q74" s="54">
        <f t="shared" ref="Q74:Q135" si="4">F74/E74%</f>
        <v>0</v>
      </c>
      <c r="R74" s="151">
        <f t="shared" ref="R74:R135" si="5">G74/E74%</f>
        <v>2922.8571428571427</v>
      </c>
      <c r="S74" s="42"/>
      <c r="T74" s="193">
        <v>0</v>
      </c>
      <c r="U74" s="194">
        <v>0</v>
      </c>
      <c r="V74" s="316">
        <v>0</v>
      </c>
      <c r="W74" s="193">
        <v>0</v>
      </c>
      <c r="X74" s="194">
        <v>0</v>
      </c>
      <c r="Y74" s="334">
        <v>0</v>
      </c>
      <c r="Z74" s="193">
        <v>70</v>
      </c>
      <c r="AA74" s="193">
        <v>70</v>
      </c>
      <c r="AB74" s="334">
        <v>70</v>
      </c>
      <c r="AC74" s="193">
        <v>0</v>
      </c>
      <c r="AD74" s="193">
        <v>0</v>
      </c>
      <c r="AE74" s="318">
        <v>0</v>
      </c>
      <c r="AF74" s="193">
        <v>0</v>
      </c>
      <c r="AG74" s="193">
        <v>0</v>
      </c>
      <c r="AH74" s="318">
        <v>0</v>
      </c>
      <c r="AI74" s="193">
        <v>280</v>
      </c>
      <c r="AJ74" s="193">
        <v>280</v>
      </c>
      <c r="AK74" s="318">
        <v>280</v>
      </c>
      <c r="AL74" s="429"/>
      <c r="AM74" s="429"/>
      <c r="AN74" s="430"/>
    </row>
    <row r="75" spans="1:41" s="435" customFormat="1" ht="30" customHeight="1">
      <c r="A75" s="169" t="s">
        <v>114</v>
      </c>
      <c r="B75" s="187" t="s">
        <v>118</v>
      </c>
      <c r="C75" s="188" t="s">
        <v>72</v>
      </c>
      <c r="D75" s="188">
        <v>110</v>
      </c>
      <c r="E75" s="174">
        <v>110</v>
      </c>
      <c r="F75" s="407">
        <v>5</v>
      </c>
      <c r="G75" s="407">
        <v>5</v>
      </c>
      <c r="H75" s="163">
        <v>10230</v>
      </c>
      <c r="I75" s="175">
        <v>0</v>
      </c>
      <c r="J75" s="175">
        <v>0</v>
      </c>
      <c r="K75" s="175">
        <v>0</v>
      </c>
      <c r="L75" s="175">
        <v>0</v>
      </c>
      <c r="M75" s="175">
        <v>0</v>
      </c>
      <c r="N75" s="175">
        <v>0</v>
      </c>
      <c r="O75" s="175">
        <v>110</v>
      </c>
      <c r="P75" s="54">
        <f t="shared" si="3"/>
        <v>4.545454545454545</v>
      </c>
      <c r="Q75" s="54">
        <f t="shared" si="4"/>
        <v>4.545454545454545</v>
      </c>
      <c r="R75" s="54">
        <f t="shared" si="5"/>
        <v>4.545454545454545</v>
      </c>
      <c r="S75" s="173"/>
      <c r="T75" s="431"/>
      <c r="U75" s="431"/>
      <c r="V75" s="432"/>
      <c r="W75" s="431"/>
      <c r="X75" s="431"/>
      <c r="Y75" s="432"/>
      <c r="Z75" s="431"/>
      <c r="AA75" s="431"/>
      <c r="AB75" s="432"/>
      <c r="AC75" s="431"/>
      <c r="AD75" s="431"/>
      <c r="AE75" s="432"/>
      <c r="AF75" s="431"/>
      <c r="AG75" s="431"/>
      <c r="AH75" s="432"/>
      <c r="AI75" s="431"/>
      <c r="AJ75" s="431"/>
      <c r="AK75" s="432"/>
      <c r="AL75" s="433">
        <v>110</v>
      </c>
      <c r="AM75" s="433">
        <v>110</v>
      </c>
      <c r="AN75" s="434">
        <v>110</v>
      </c>
      <c r="AO75" s="177"/>
    </row>
    <row r="76" spans="1:41" ht="30" customHeight="1">
      <c r="A76" s="149"/>
      <c r="B76" s="150" t="s">
        <v>105</v>
      </c>
      <c r="C76" s="189" t="s">
        <v>92</v>
      </c>
      <c r="D76" s="189"/>
      <c r="E76" s="93">
        <v>550</v>
      </c>
      <c r="F76" s="163">
        <v>140</v>
      </c>
      <c r="G76" s="163">
        <v>700</v>
      </c>
      <c r="H76" s="407">
        <v>5</v>
      </c>
      <c r="I76" s="98">
        <v>0</v>
      </c>
      <c r="J76" s="98">
        <v>0</v>
      </c>
      <c r="K76" s="98">
        <v>0</v>
      </c>
      <c r="L76" s="98">
        <v>0</v>
      </c>
      <c r="M76" s="98">
        <v>0</v>
      </c>
      <c r="N76" s="98">
        <v>0</v>
      </c>
      <c r="O76" s="98">
        <v>550</v>
      </c>
      <c r="P76" s="93"/>
      <c r="Q76" s="93">
        <f t="shared" si="4"/>
        <v>25.454545454545453</v>
      </c>
      <c r="R76" s="93">
        <f t="shared" si="5"/>
        <v>127.27272727272727</v>
      </c>
      <c r="S76" s="42"/>
      <c r="T76" s="429"/>
      <c r="U76" s="429"/>
      <c r="V76" s="430"/>
      <c r="W76" s="429"/>
      <c r="X76" s="429"/>
      <c r="Y76" s="430"/>
      <c r="Z76" s="429"/>
      <c r="AA76" s="429"/>
      <c r="AB76" s="430"/>
      <c r="AC76" s="429"/>
      <c r="AD76" s="429"/>
      <c r="AE76" s="430"/>
      <c r="AF76" s="429"/>
      <c r="AG76" s="429"/>
      <c r="AH76" s="430"/>
      <c r="AI76" s="429"/>
      <c r="AJ76" s="429"/>
      <c r="AK76" s="430"/>
      <c r="AL76" s="193">
        <v>550</v>
      </c>
      <c r="AM76" s="193">
        <v>550</v>
      </c>
      <c r="AN76" s="334">
        <v>550</v>
      </c>
    </row>
    <row r="77" spans="1:41" ht="30" customHeight="1">
      <c r="A77" s="149"/>
      <c r="B77" s="150" t="s">
        <v>106</v>
      </c>
      <c r="C77" s="189" t="s">
        <v>80</v>
      </c>
      <c r="D77" s="189"/>
      <c r="E77" s="93">
        <v>6050</v>
      </c>
      <c r="F77" s="163">
        <v>70</v>
      </c>
      <c r="G77" s="163">
        <v>350</v>
      </c>
      <c r="H77" s="163">
        <v>700</v>
      </c>
      <c r="I77" s="98">
        <v>0</v>
      </c>
      <c r="J77" s="98">
        <v>0</v>
      </c>
      <c r="K77" s="98">
        <v>0</v>
      </c>
      <c r="L77" s="98">
        <v>0</v>
      </c>
      <c r="M77" s="98">
        <v>0</v>
      </c>
      <c r="N77" s="98">
        <v>0</v>
      </c>
      <c r="O77" s="98">
        <v>6050</v>
      </c>
      <c r="P77" s="93"/>
      <c r="Q77" s="93">
        <f t="shared" si="4"/>
        <v>1.1570247933884297</v>
      </c>
      <c r="R77" s="93">
        <f t="shared" si="5"/>
        <v>5.785123966942149</v>
      </c>
      <c r="S77" s="42"/>
      <c r="T77" s="429"/>
      <c r="U77" s="429"/>
      <c r="V77" s="430"/>
      <c r="W77" s="429"/>
      <c r="X77" s="429"/>
      <c r="Y77" s="430"/>
      <c r="Z77" s="429"/>
      <c r="AA77" s="429"/>
      <c r="AB77" s="430"/>
      <c r="AC77" s="429"/>
      <c r="AD77" s="429"/>
      <c r="AE77" s="430"/>
      <c r="AF77" s="429"/>
      <c r="AG77" s="429"/>
      <c r="AH77" s="430"/>
      <c r="AI77" s="429"/>
      <c r="AJ77" s="429"/>
      <c r="AK77" s="430"/>
      <c r="AL77" s="193">
        <v>6050</v>
      </c>
      <c r="AM77" s="193">
        <v>6050</v>
      </c>
      <c r="AN77" s="334">
        <v>6050</v>
      </c>
    </row>
    <row r="78" spans="1:41" s="435" customFormat="1" ht="30" customHeight="1">
      <c r="A78" s="169" t="s">
        <v>114</v>
      </c>
      <c r="B78" s="187" t="s">
        <v>119</v>
      </c>
      <c r="C78" s="188" t="s">
        <v>72</v>
      </c>
      <c r="D78" s="404">
        <v>30</v>
      </c>
      <c r="E78" s="404">
        <v>30</v>
      </c>
      <c r="F78" s="404">
        <v>30</v>
      </c>
      <c r="G78" s="404">
        <v>30</v>
      </c>
      <c r="H78" s="404">
        <v>350</v>
      </c>
      <c r="I78" s="404">
        <v>0</v>
      </c>
      <c r="J78" s="404">
        <v>0</v>
      </c>
      <c r="K78" s="404">
        <v>0</v>
      </c>
      <c r="L78" s="404">
        <v>0</v>
      </c>
      <c r="M78" s="404">
        <v>0</v>
      </c>
      <c r="N78" s="404">
        <v>0</v>
      </c>
      <c r="O78" s="404">
        <v>30</v>
      </c>
      <c r="P78" s="404">
        <f t="shared" si="3"/>
        <v>100</v>
      </c>
      <c r="Q78" s="404">
        <f t="shared" si="4"/>
        <v>100</v>
      </c>
      <c r="R78" s="404">
        <f t="shared" si="5"/>
        <v>100</v>
      </c>
      <c r="S78" s="188"/>
      <c r="T78" s="184"/>
      <c r="U78" s="183"/>
      <c r="V78" s="314"/>
      <c r="W78" s="184"/>
      <c r="X78" s="183"/>
      <c r="Y78" s="333"/>
      <c r="Z78" s="184"/>
      <c r="AA78" s="184"/>
      <c r="AB78" s="333"/>
      <c r="AC78" s="184"/>
      <c r="AD78" s="184"/>
      <c r="AE78" s="341"/>
      <c r="AF78" s="184"/>
      <c r="AG78" s="184"/>
      <c r="AH78" s="341"/>
      <c r="AI78" s="184"/>
      <c r="AJ78" s="184"/>
      <c r="AK78" s="341"/>
      <c r="AL78" s="184">
        <v>30</v>
      </c>
      <c r="AM78" s="184">
        <v>30</v>
      </c>
      <c r="AN78" s="341">
        <v>30</v>
      </c>
      <c r="AO78" s="177"/>
    </row>
    <row r="79" spans="1:41" ht="30" customHeight="1">
      <c r="A79" s="149"/>
      <c r="B79" s="150" t="s">
        <v>105</v>
      </c>
      <c r="C79" s="189" t="s">
        <v>92</v>
      </c>
      <c r="D79" s="189"/>
      <c r="E79" s="93">
        <v>450</v>
      </c>
      <c r="F79" s="163">
        <v>0</v>
      </c>
      <c r="G79" s="163">
        <v>450</v>
      </c>
      <c r="H79" s="163">
        <v>30</v>
      </c>
      <c r="I79" s="98">
        <v>0</v>
      </c>
      <c r="J79" s="98">
        <v>0</v>
      </c>
      <c r="K79" s="98">
        <v>0</v>
      </c>
      <c r="L79" s="98">
        <v>0</v>
      </c>
      <c r="M79" s="98">
        <v>0</v>
      </c>
      <c r="N79" s="98">
        <v>0</v>
      </c>
      <c r="O79" s="98">
        <v>450</v>
      </c>
      <c r="P79" s="93"/>
      <c r="Q79" s="93">
        <f t="shared" si="4"/>
        <v>0</v>
      </c>
      <c r="R79" s="93">
        <f t="shared" si="5"/>
        <v>100</v>
      </c>
      <c r="S79" s="42"/>
      <c r="T79" s="193"/>
      <c r="U79" s="194"/>
      <c r="V79" s="316"/>
      <c r="W79" s="193"/>
      <c r="X79" s="194"/>
      <c r="Y79" s="334"/>
      <c r="Z79" s="193"/>
      <c r="AA79" s="193"/>
      <c r="AB79" s="334"/>
      <c r="AC79" s="193"/>
      <c r="AD79" s="193"/>
      <c r="AE79" s="318"/>
      <c r="AF79" s="193"/>
      <c r="AG79" s="193"/>
      <c r="AH79" s="318"/>
      <c r="AI79" s="193"/>
      <c r="AJ79" s="196"/>
      <c r="AK79" s="318"/>
      <c r="AL79" s="193">
        <v>450</v>
      </c>
      <c r="AM79" s="193">
        <v>450</v>
      </c>
      <c r="AN79" s="318">
        <v>450</v>
      </c>
    </row>
    <row r="80" spans="1:41" ht="30" customHeight="1">
      <c r="A80" s="149"/>
      <c r="B80" s="150" t="s">
        <v>106</v>
      </c>
      <c r="C80" s="189" t="s">
        <v>80</v>
      </c>
      <c r="D80" s="189"/>
      <c r="E80" s="93">
        <v>1350</v>
      </c>
      <c r="F80" s="163">
        <v>0</v>
      </c>
      <c r="G80" s="163">
        <v>1350</v>
      </c>
      <c r="H80" s="163">
        <v>450</v>
      </c>
      <c r="I80" s="98">
        <v>0</v>
      </c>
      <c r="J80" s="98">
        <v>0</v>
      </c>
      <c r="K80" s="98">
        <v>0</v>
      </c>
      <c r="L80" s="98">
        <v>0</v>
      </c>
      <c r="M80" s="98">
        <v>0</v>
      </c>
      <c r="N80" s="98">
        <v>0</v>
      </c>
      <c r="O80" s="98">
        <v>1350</v>
      </c>
      <c r="P80" s="93"/>
      <c r="Q80" s="93">
        <f t="shared" si="4"/>
        <v>0</v>
      </c>
      <c r="R80" s="93">
        <f t="shared" si="5"/>
        <v>100</v>
      </c>
      <c r="S80" s="42"/>
      <c r="T80" s="193"/>
      <c r="U80" s="194"/>
      <c r="V80" s="316"/>
      <c r="W80" s="193"/>
      <c r="X80" s="194"/>
      <c r="Y80" s="334"/>
      <c r="Z80" s="193"/>
      <c r="AA80" s="193"/>
      <c r="AB80" s="334"/>
      <c r="AC80" s="193"/>
      <c r="AD80" s="193"/>
      <c r="AE80" s="318"/>
      <c r="AF80" s="193"/>
      <c r="AG80" s="193"/>
      <c r="AH80" s="318"/>
      <c r="AI80" s="193"/>
      <c r="AJ80" s="196"/>
      <c r="AK80" s="318"/>
      <c r="AL80" s="193">
        <v>1350</v>
      </c>
      <c r="AM80" s="195">
        <v>1350</v>
      </c>
      <c r="AN80" s="318">
        <v>1350</v>
      </c>
    </row>
    <row r="81" spans="1:41" s="136" customFormat="1" ht="30" customHeight="1">
      <c r="A81" s="139" t="s">
        <v>100</v>
      </c>
      <c r="B81" s="164" t="s">
        <v>120</v>
      </c>
      <c r="C81" s="140" t="s">
        <v>72</v>
      </c>
      <c r="D81" s="140">
        <v>1221.1999999999998</v>
      </c>
      <c r="E81" s="140">
        <v>1243.25</v>
      </c>
      <c r="F81" s="140">
        <v>1243.1299999999999</v>
      </c>
      <c r="G81" s="140">
        <v>1253.1299999999999</v>
      </c>
      <c r="H81" s="140">
        <v>1350</v>
      </c>
      <c r="I81" s="140">
        <v>47</v>
      </c>
      <c r="J81" s="140">
        <v>140.5</v>
      </c>
      <c r="K81" s="140">
        <v>64.2</v>
      </c>
      <c r="L81" s="140">
        <v>35.200000000000003</v>
      </c>
      <c r="M81" s="140">
        <v>21.900000000000002</v>
      </c>
      <c r="N81" s="140">
        <v>386.29999999999995</v>
      </c>
      <c r="O81" s="140">
        <v>548.15</v>
      </c>
      <c r="P81" s="140">
        <f t="shared" si="3"/>
        <v>101.79577464788733</v>
      </c>
      <c r="Q81" s="140">
        <f t="shared" si="4"/>
        <v>99.990347878544142</v>
      </c>
      <c r="R81" s="140">
        <f t="shared" si="5"/>
        <v>100.79469133319927</v>
      </c>
      <c r="S81" s="144"/>
      <c r="T81" s="190">
        <v>47</v>
      </c>
      <c r="U81" s="190">
        <v>47</v>
      </c>
      <c r="V81" s="315">
        <v>47</v>
      </c>
      <c r="W81" s="190">
        <v>140.53</v>
      </c>
      <c r="X81" s="190">
        <v>140.53</v>
      </c>
      <c r="Y81" s="315">
        <v>140.5</v>
      </c>
      <c r="Z81" s="190">
        <v>64</v>
      </c>
      <c r="AA81" s="190">
        <v>64.2</v>
      </c>
      <c r="AB81" s="315">
        <v>64.2</v>
      </c>
      <c r="AC81" s="191">
        <v>35.200000000000003</v>
      </c>
      <c r="AD81" s="190">
        <v>35.200000000000003</v>
      </c>
      <c r="AE81" s="315">
        <v>35.200000000000003</v>
      </c>
      <c r="AF81" s="190">
        <v>22</v>
      </c>
      <c r="AG81" s="190">
        <v>21.900000000000002</v>
      </c>
      <c r="AH81" s="315">
        <v>21.900000000000002</v>
      </c>
      <c r="AI81" s="190">
        <v>386.34000000000003</v>
      </c>
      <c r="AJ81" s="190">
        <v>386.29999999999995</v>
      </c>
      <c r="AK81" s="315">
        <v>386.29999999999995</v>
      </c>
      <c r="AL81" s="190">
        <v>519</v>
      </c>
      <c r="AM81" s="190">
        <v>518.15</v>
      </c>
      <c r="AN81" s="315">
        <v>548.15</v>
      </c>
    </row>
    <row r="82" spans="1:41" s="435" customFormat="1" ht="30" customHeight="1">
      <c r="A82" s="169" t="s">
        <v>114</v>
      </c>
      <c r="B82" s="170" t="s">
        <v>121</v>
      </c>
      <c r="C82" s="171" t="s">
        <v>72</v>
      </c>
      <c r="D82" s="171">
        <v>160.4</v>
      </c>
      <c r="E82" s="171">
        <v>160.4</v>
      </c>
      <c r="F82" s="171">
        <v>160.43</v>
      </c>
      <c r="G82" s="171">
        <v>160.43</v>
      </c>
      <c r="H82" s="171">
        <v>1253.1299999999999</v>
      </c>
      <c r="I82" s="171">
        <v>1.5</v>
      </c>
      <c r="J82" s="171">
        <v>10.5</v>
      </c>
      <c r="K82" s="171">
        <v>10.3</v>
      </c>
      <c r="L82" s="171">
        <v>11.4</v>
      </c>
      <c r="M82" s="171">
        <v>4.8</v>
      </c>
      <c r="N82" s="171">
        <v>77.400000000000006</v>
      </c>
      <c r="O82" s="171">
        <v>44.5</v>
      </c>
      <c r="P82" s="171">
        <f t="shared" si="3"/>
        <v>100.01870324189527</v>
      </c>
      <c r="Q82" s="171">
        <f t="shared" si="4"/>
        <v>100.01870324189527</v>
      </c>
      <c r="R82" s="171">
        <f t="shared" si="5"/>
        <v>100.01870324189527</v>
      </c>
      <c r="S82" s="173"/>
      <c r="T82" s="184">
        <v>1.5</v>
      </c>
      <c r="U82" s="183">
        <v>1.5</v>
      </c>
      <c r="V82" s="314">
        <v>1.5</v>
      </c>
      <c r="W82" s="184">
        <v>10.53</v>
      </c>
      <c r="X82" s="183">
        <v>10.5</v>
      </c>
      <c r="Y82" s="333">
        <v>10.5</v>
      </c>
      <c r="Z82" s="184">
        <v>10.3</v>
      </c>
      <c r="AA82" s="184">
        <v>10.3</v>
      </c>
      <c r="AB82" s="333">
        <v>10.3</v>
      </c>
      <c r="AC82" s="192">
        <v>11.4</v>
      </c>
      <c r="AD82" s="184">
        <v>11.4</v>
      </c>
      <c r="AE82" s="341">
        <v>11.4</v>
      </c>
      <c r="AF82" s="185">
        <v>4.8099999999999996</v>
      </c>
      <c r="AG82" s="184">
        <v>4.8</v>
      </c>
      <c r="AH82" s="341">
        <v>4.8</v>
      </c>
      <c r="AI82" s="185">
        <v>77.400000000000006</v>
      </c>
      <c r="AJ82" s="184">
        <v>77.400000000000006</v>
      </c>
      <c r="AK82" s="341">
        <v>77.400000000000006</v>
      </c>
      <c r="AL82" s="185">
        <v>44.5</v>
      </c>
      <c r="AM82" s="184">
        <v>44.5</v>
      </c>
      <c r="AN82" s="341">
        <v>44.5</v>
      </c>
      <c r="AO82" s="177"/>
    </row>
    <row r="83" spans="1:41" ht="30" customHeight="1">
      <c r="A83" s="149"/>
      <c r="B83" s="150" t="s">
        <v>122</v>
      </c>
      <c r="C83" s="151" t="s">
        <v>80</v>
      </c>
      <c r="D83" s="151">
        <v>458.98</v>
      </c>
      <c r="E83" s="151">
        <v>1214.5999999999999</v>
      </c>
      <c r="F83" s="151">
        <v>686.14</v>
      </c>
      <c r="G83" s="151">
        <v>1214.5999999999999</v>
      </c>
      <c r="H83" s="151">
        <v>160.43</v>
      </c>
      <c r="I83" s="151">
        <v>12</v>
      </c>
      <c r="J83" s="151">
        <v>55</v>
      </c>
      <c r="K83" s="151">
        <v>32</v>
      </c>
      <c r="L83" s="151">
        <v>33.6</v>
      </c>
      <c r="M83" s="151">
        <v>16</v>
      </c>
      <c r="N83" s="151">
        <v>800</v>
      </c>
      <c r="O83" s="151">
        <v>266</v>
      </c>
      <c r="P83" s="151">
        <f t="shared" si="3"/>
        <v>149.49235260795675</v>
      </c>
      <c r="Q83" s="151">
        <f t="shared" si="4"/>
        <v>56.491025852132395</v>
      </c>
      <c r="R83" s="151">
        <f t="shared" si="5"/>
        <v>100</v>
      </c>
      <c r="S83" s="42"/>
      <c r="T83" s="193">
        <v>12</v>
      </c>
      <c r="U83" s="194">
        <v>12</v>
      </c>
      <c r="V83" s="316">
        <v>12</v>
      </c>
      <c r="W83" s="193">
        <v>55</v>
      </c>
      <c r="X83" s="194">
        <v>55</v>
      </c>
      <c r="Y83" s="334">
        <v>55</v>
      </c>
      <c r="Z83" s="193">
        <v>32</v>
      </c>
      <c r="AA83" s="193">
        <v>32</v>
      </c>
      <c r="AB83" s="334">
        <v>32</v>
      </c>
      <c r="AC83" s="193">
        <v>33.6</v>
      </c>
      <c r="AD83" s="193">
        <v>33.6</v>
      </c>
      <c r="AE83" s="318">
        <v>33.6</v>
      </c>
      <c r="AF83" s="193">
        <v>16</v>
      </c>
      <c r="AG83" s="193">
        <v>16</v>
      </c>
      <c r="AH83" s="318">
        <v>16</v>
      </c>
      <c r="AI83" s="194">
        <v>800</v>
      </c>
      <c r="AJ83" s="193">
        <v>800</v>
      </c>
      <c r="AK83" s="318">
        <v>800</v>
      </c>
      <c r="AL83" s="195">
        <v>266</v>
      </c>
      <c r="AM83" s="193">
        <v>266</v>
      </c>
      <c r="AN83" s="318">
        <v>266</v>
      </c>
    </row>
    <row r="84" spans="1:41" s="177" customFormat="1" ht="30" customHeight="1">
      <c r="A84" s="169" t="s">
        <v>114</v>
      </c>
      <c r="B84" s="170" t="s">
        <v>123</v>
      </c>
      <c r="C84" s="171" t="s">
        <v>72</v>
      </c>
      <c r="D84" s="171">
        <v>963.90000000000009</v>
      </c>
      <c r="E84" s="171">
        <v>993.95</v>
      </c>
      <c r="F84" s="171">
        <v>960.9</v>
      </c>
      <c r="G84" s="171">
        <v>970.9</v>
      </c>
      <c r="H84" s="171">
        <v>0</v>
      </c>
      <c r="I84" s="171">
        <v>45.5</v>
      </c>
      <c r="J84" s="171">
        <v>130</v>
      </c>
      <c r="K84" s="171">
        <v>43.2</v>
      </c>
      <c r="L84" s="171">
        <v>10.8</v>
      </c>
      <c r="M84" s="171">
        <v>12.3</v>
      </c>
      <c r="N84" s="171">
        <v>287.39999999999998</v>
      </c>
      <c r="O84" s="171">
        <v>464.75</v>
      </c>
      <c r="P84" s="171">
        <f t="shared" si="3"/>
        <v>99.688764394646739</v>
      </c>
      <c r="Q84" s="171">
        <f t="shared" si="4"/>
        <v>96.674883042406549</v>
      </c>
      <c r="R84" s="171">
        <f t="shared" si="5"/>
        <v>97.680969867699574</v>
      </c>
      <c r="S84" s="173"/>
      <c r="T84" s="184">
        <v>45.5</v>
      </c>
      <c r="U84" s="183">
        <v>45.5</v>
      </c>
      <c r="V84" s="314">
        <v>45.5</v>
      </c>
      <c r="W84" s="184">
        <v>130</v>
      </c>
      <c r="X84" s="183">
        <v>130</v>
      </c>
      <c r="Y84" s="333">
        <v>130</v>
      </c>
      <c r="Z84" s="184">
        <v>43.2</v>
      </c>
      <c r="AA84" s="184">
        <v>43.2</v>
      </c>
      <c r="AB84" s="333">
        <v>43.2</v>
      </c>
      <c r="AC84" s="184">
        <v>10.8</v>
      </c>
      <c r="AD84" s="184">
        <v>10.8</v>
      </c>
      <c r="AE84" s="341">
        <v>10.8</v>
      </c>
      <c r="AF84" s="184">
        <v>12.3</v>
      </c>
      <c r="AG84" s="184">
        <v>12.3</v>
      </c>
      <c r="AH84" s="341">
        <v>12.3</v>
      </c>
      <c r="AI84" s="184">
        <v>287.44</v>
      </c>
      <c r="AJ84" s="184">
        <v>287.39999999999998</v>
      </c>
      <c r="AK84" s="341">
        <v>287.39999999999998</v>
      </c>
      <c r="AL84" s="184">
        <v>435.75</v>
      </c>
      <c r="AM84" s="184">
        <v>434.75</v>
      </c>
      <c r="AN84" s="333">
        <v>464.75</v>
      </c>
    </row>
    <row r="85" spans="1:41" ht="39" customHeight="1">
      <c r="A85" s="149"/>
      <c r="B85" s="157" t="s">
        <v>124</v>
      </c>
      <c r="C85" s="151" t="s">
        <v>72</v>
      </c>
      <c r="D85" s="151">
        <v>10</v>
      </c>
      <c r="E85" s="151">
        <v>30</v>
      </c>
      <c r="F85" s="151"/>
      <c r="G85" s="151">
        <v>10</v>
      </c>
      <c r="H85" s="151">
        <v>1214.5999999999999</v>
      </c>
      <c r="I85" s="151">
        <v>0</v>
      </c>
      <c r="J85" s="151">
        <v>0</v>
      </c>
      <c r="K85" s="151">
        <v>0</v>
      </c>
      <c r="L85" s="151">
        <v>0</v>
      </c>
      <c r="M85" s="151">
        <v>0</v>
      </c>
      <c r="N85" s="151">
        <v>0</v>
      </c>
      <c r="O85" s="151">
        <v>30</v>
      </c>
      <c r="P85" s="151">
        <f t="shared" si="3"/>
        <v>0</v>
      </c>
      <c r="Q85" s="151">
        <f t="shared" si="4"/>
        <v>0</v>
      </c>
      <c r="R85" s="151">
        <f t="shared" si="5"/>
        <v>33.333333333333336</v>
      </c>
      <c r="S85" s="42"/>
      <c r="T85" s="196"/>
      <c r="U85" s="194"/>
      <c r="V85" s="316"/>
      <c r="W85" s="196"/>
      <c r="X85" s="194"/>
      <c r="Y85" s="334"/>
      <c r="Z85" s="196"/>
      <c r="AA85" s="197"/>
      <c r="AB85" s="339"/>
      <c r="AC85" s="196"/>
      <c r="AD85" s="193"/>
      <c r="AE85" s="318"/>
      <c r="AF85" s="196"/>
      <c r="AG85" s="193"/>
      <c r="AH85" s="318"/>
      <c r="AI85" s="196"/>
      <c r="AJ85" s="196"/>
      <c r="AK85" s="318"/>
      <c r="AL85" s="195">
        <v>10</v>
      </c>
      <c r="AM85" s="193">
        <v>10</v>
      </c>
      <c r="AN85" s="318">
        <v>30</v>
      </c>
    </row>
    <row r="86" spans="1:41" s="133" customFormat="1" ht="39" customHeight="1">
      <c r="A86" s="149"/>
      <c r="B86" s="150" t="s">
        <v>125</v>
      </c>
      <c r="C86" s="151" t="s">
        <v>72</v>
      </c>
      <c r="D86" s="151">
        <v>940.45</v>
      </c>
      <c r="E86" s="93">
        <v>940.45</v>
      </c>
      <c r="F86" s="407">
        <v>947.4</v>
      </c>
      <c r="G86" s="407">
        <v>947.4</v>
      </c>
      <c r="H86" s="407">
        <v>970.9</v>
      </c>
      <c r="I86" s="98">
        <v>45.5</v>
      </c>
      <c r="J86" s="98">
        <v>130</v>
      </c>
      <c r="K86" s="98">
        <v>43.2</v>
      </c>
      <c r="L86" s="98">
        <v>10.8</v>
      </c>
      <c r="M86" s="98">
        <v>12.3</v>
      </c>
      <c r="N86" s="98">
        <v>287.39999999999998</v>
      </c>
      <c r="O86" s="98">
        <v>411.25</v>
      </c>
      <c r="P86" s="54">
        <f t="shared" si="3"/>
        <v>100.73900792173959</v>
      </c>
      <c r="Q86" s="54">
        <f t="shared" si="4"/>
        <v>100.73900792173959</v>
      </c>
      <c r="R86" s="54">
        <f t="shared" si="5"/>
        <v>100.73900792173959</v>
      </c>
      <c r="S86" s="42"/>
      <c r="T86" s="193">
        <v>45.5</v>
      </c>
      <c r="U86" s="194">
        <v>45.5</v>
      </c>
      <c r="V86" s="316">
        <v>45.5</v>
      </c>
      <c r="W86" s="193">
        <v>130</v>
      </c>
      <c r="X86" s="194">
        <v>130</v>
      </c>
      <c r="Y86" s="334">
        <v>130</v>
      </c>
      <c r="Z86" s="193">
        <v>43.2</v>
      </c>
      <c r="AA86" s="193">
        <v>43.2</v>
      </c>
      <c r="AB86" s="334">
        <v>43.2</v>
      </c>
      <c r="AC86" s="193">
        <v>10.8</v>
      </c>
      <c r="AD86" s="193">
        <v>10.8</v>
      </c>
      <c r="AE86" s="318">
        <v>10.8</v>
      </c>
      <c r="AF86" s="193">
        <v>12.3</v>
      </c>
      <c r="AG86" s="193">
        <v>12.3</v>
      </c>
      <c r="AH86" s="318">
        <v>12.3</v>
      </c>
      <c r="AI86" s="193">
        <v>287.39999999999998</v>
      </c>
      <c r="AJ86" s="193">
        <v>287.39999999999998</v>
      </c>
      <c r="AK86" s="318">
        <v>287.39999999999998</v>
      </c>
      <c r="AL86" s="198">
        <v>412.25</v>
      </c>
      <c r="AM86" s="193">
        <v>411.25</v>
      </c>
      <c r="AN86" s="349">
        <v>411.25</v>
      </c>
    </row>
    <row r="87" spans="1:41" ht="48.75" customHeight="1">
      <c r="A87" s="149"/>
      <c r="B87" s="157" t="s">
        <v>126</v>
      </c>
      <c r="C87" s="151" t="s">
        <v>72</v>
      </c>
      <c r="D87" s="151">
        <v>13.45</v>
      </c>
      <c r="E87" s="93">
        <v>23.5</v>
      </c>
      <c r="F87" s="163">
        <v>13.5</v>
      </c>
      <c r="G87" s="163">
        <v>23.5</v>
      </c>
      <c r="H87" s="407">
        <v>947.4</v>
      </c>
      <c r="I87" s="98">
        <v>0</v>
      </c>
      <c r="J87" s="98">
        <v>0</v>
      </c>
      <c r="K87" s="98">
        <v>0</v>
      </c>
      <c r="L87" s="98">
        <v>0</v>
      </c>
      <c r="M87" s="98">
        <v>0</v>
      </c>
      <c r="N87" s="98">
        <v>0</v>
      </c>
      <c r="O87" s="98">
        <v>23.5</v>
      </c>
      <c r="P87" s="36">
        <f t="shared" si="3"/>
        <v>100.37174721189592</v>
      </c>
      <c r="Q87" s="36">
        <f t="shared" si="4"/>
        <v>57.446808510638299</v>
      </c>
      <c r="R87" s="36">
        <f t="shared" si="5"/>
        <v>100</v>
      </c>
      <c r="S87" s="42"/>
      <c r="T87" s="154"/>
      <c r="U87" s="155"/>
      <c r="V87" s="317"/>
      <c r="W87" s="154"/>
      <c r="X87" s="155"/>
      <c r="Y87" s="317"/>
      <c r="Z87" s="154"/>
      <c r="AA87" s="155"/>
      <c r="AB87" s="317"/>
      <c r="AC87" s="154"/>
      <c r="AD87" s="155"/>
      <c r="AE87" s="317"/>
      <c r="AF87" s="154"/>
      <c r="AG87" s="155"/>
      <c r="AH87" s="317"/>
      <c r="AI87" s="152"/>
      <c r="AJ87" s="153"/>
      <c r="AK87" s="309"/>
      <c r="AL87" s="193">
        <v>13.5</v>
      </c>
      <c r="AM87" s="193">
        <v>13.5</v>
      </c>
      <c r="AN87" s="316">
        <v>23.5</v>
      </c>
    </row>
    <row r="88" spans="1:41" ht="35.25" customHeight="1">
      <c r="A88" s="149"/>
      <c r="B88" s="150" t="s">
        <v>127</v>
      </c>
      <c r="C88" s="151" t="s">
        <v>92</v>
      </c>
      <c r="D88" s="151">
        <v>51.661454622786962</v>
      </c>
      <c r="E88" s="42">
        <v>115.19364134191079</v>
      </c>
      <c r="F88" s="163">
        <v>55.468967701076636</v>
      </c>
      <c r="G88" s="163">
        <v>114.98198754485962</v>
      </c>
      <c r="H88" s="407">
        <v>10</v>
      </c>
      <c r="I88" s="98">
        <v>212</v>
      </c>
      <c r="J88" s="98">
        <v>145</v>
      </c>
      <c r="K88" s="98">
        <v>151</v>
      </c>
      <c r="L88" s="98">
        <v>178.5</v>
      </c>
      <c r="M88" s="98">
        <v>163.5</v>
      </c>
      <c r="N88" s="98">
        <v>116.9</v>
      </c>
      <c r="O88" s="98">
        <v>87</v>
      </c>
      <c r="P88" s="36">
        <f t="shared" si="3"/>
        <v>107.37012363684055</v>
      </c>
      <c r="Q88" s="36">
        <f t="shared" si="4"/>
        <v>48.152803448965557</v>
      </c>
      <c r="R88" s="36">
        <f t="shared" si="5"/>
        <v>99.816262603920165</v>
      </c>
      <c r="S88" s="42"/>
      <c r="T88" s="193">
        <v>212</v>
      </c>
      <c r="U88" s="194">
        <v>212</v>
      </c>
      <c r="V88" s="316">
        <v>212</v>
      </c>
      <c r="W88" s="193">
        <v>145</v>
      </c>
      <c r="X88" s="194">
        <v>145</v>
      </c>
      <c r="Y88" s="334">
        <v>145</v>
      </c>
      <c r="Z88" s="193">
        <v>151</v>
      </c>
      <c r="AA88" s="193">
        <v>151</v>
      </c>
      <c r="AB88" s="334">
        <v>151</v>
      </c>
      <c r="AC88" s="193">
        <v>178.5</v>
      </c>
      <c r="AD88" s="193">
        <v>178.5</v>
      </c>
      <c r="AE88" s="318">
        <v>178.5</v>
      </c>
      <c r="AF88" s="193">
        <v>163.1</v>
      </c>
      <c r="AG88" s="193">
        <v>163.5</v>
      </c>
      <c r="AH88" s="318">
        <v>163.5</v>
      </c>
      <c r="AI88" s="193">
        <v>116.9</v>
      </c>
      <c r="AJ88" s="193">
        <v>116.9</v>
      </c>
      <c r="AK88" s="318">
        <v>116.9</v>
      </c>
      <c r="AL88" s="195">
        <v>87</v>
      </c>
      <c r="AM88" s="193">
        <v>87</v>
      </c>
      <c r="AN88" s="318">
        <v>87</v>
      </c>
    </row>
    <row r="89" spans="1:41" ht="35.25" customHeight="1">
      <c r="A89" s="149"/>
      <c r="B89" s="150" t="s">
        <v>128</v>
      </c>
      <c r="C89" s="151" t="s">
        <v>80</v>
      </c>
      <c r="D89" s="207">
        <v>4858.5015000000003</v>
      </c>
      <c r="E89" s="90">
        <v>10833.386</v>
      </c>
      <c r="F89" s="163">
        <v>5255.13</v>
      </c>
      <c r="G89" s="163">
        <v>10893.3935</v>
      </c>
      <c r="H89" s="407"/>
      <c r="I89" s="98">
        <v>964.6</v>
      </c>
      <c r="J89" s="98">
        <v>1885</v>
      </c>
      <c r="K89" s="98">
        <v>652.32000000000005</v>
      </c>
      <c r="L89" s="98">
        <v>192.78000000000003</v>
      </c>
      <c r="M89" s="98">
        <v>201.10500000000002</v>
      </c>
      <c r="N89" s="98">
        <v>3359.7059999999997</v>
      </c>
      <c r="O89" s="98">
        <v>3577.875</v>
      </c>
      <c r="P89" s="36">
        <f t="shared" si="3"/>
        <v>108.16359735609836</v>
      </c>
      <c r="Q89" s="36">
        <f t="shared" si="4"/>
        <v>48.50865648099311</v>
      </c>
      <c r="R89" s="36">
        <f t="shared" si="5"/>
        <v>100.55391269174753</v>
      </c>
      <c r="S89" s="42"/>
      <c r="T89" s="194">
        <v>964.6</v>
      </c>
      <c r="U89" s="195">
        <v>964.6</v>
      </c>
      <c r="V89" s="318">
        <v>964.6</v>
      </c>
      <c r="W89" s="195">
        <v>1885</v>
      </c>
      <c r="X89" s="195">
        <v>1885</v>
      </c>
      <c r="Y89" s="318">
        <v>1885</v>
      </c>
      <c r="Z89" s="195">
        <v>652.29999999999995</v>
      </c>
      <c r="AA89" s="195">
        <v>652.32000000000005</v>
      </c>
      <c r="AB89" s="318">
        <v>652.32000000000005</v>
      </c>
      <c r="AC89" s="195">
        <v>192.8</v>
      </c>
      <c r="AD89" s="195">
        <v>192.78000000000003</v>
      </c>
      <c r="AE89" s="318">
        <v>192.78000000000003</v>
      </c>
      <c r="AF89" s="195">
        <v>200.61</v>
      </c>
      <c r="AG89" s="195">
        <v>201.10500000000002</v>
      </c>
      <c r="AH89" s="318">
        <v>201.10500000000002</v>
      </c>
      <c r="AI89" s="195">
        <v>3359.7059999999997</v>
      </c>
      <c r="AJ89" s="195">
        <v>3359.7059999999997</v>
      </c>
      <c r="AK89" s="318">
        <v>3359.7059999999997</v>
      </c>
      <c r="AL89" s="195">
        <v>3586.5749999999998</v>
      </c>
      <c r="AM89" s="195">
        <v>3577.875</v>
      </c>
      <c r="AN89" s="318">
        <v>3577.875</v>
      </c>
    </row>
    <row r="90" spans="1:41" s="204" customFormat="1" ht="30" customHeight="1">
      <c r="A90" s="199" t="s">
        <v>114</v>
      </c>
      <c r="B90" s="200" t="s">
        <v>129</v>
      </c>
      <c r="C90" s="201" t="s">
        <v>111</v>
      </c>
      <c r="D90" s="201">
        <v>280.39999999999998</v>
      </c>
      <c r="E90" s="109">
        <v>280.39999999999998</v>
      </c>
      <c r="F90" s="407">
        <v>280.39999999999998</v>
      </c>
      <c r="G90" s="407">
        <v>280.39999999999998</v>
      </c>
      <c r="H90" s="407">
        <v>23.5</v>
      </c>
      <c r="I90" s="175">
        <v>0</v>
      </c>
      <c r="J90" s="175">
        <v>4</v>
      </c>
      <c r="K90" s="175">
        <v>30.8</v>
      </c>
      <c r="L90" s="175">
        <v>17.8</v>
      </c>
      <c r="M90" s="175">
        <v>8.6</v>
      </c>
      <c r="N90" s="175">
        <v>108</v>
      </c>
      <c r="O90" s="175">
        <v>111.19999999999999</v>
      </c>
      <c r="P90" s="54">
        <f t="shared" si="3"/>
        <v>100</v>
      </c>
      <c r="Q90" s="54">
        <f t="shared" si="4"/>
        <v>100</v>
      </c>
      <c r="R90" s="54">
        <f t="shared" si="5"/>
        <v>100</v>
      </c>
      <c r="S90" s="202"/>
      <c r="T90" s="203"/>
      <c r="U90" s="203"/>
      <c r="V90" s="319"/>
      <c r="W90" s="184">
        <v>4</v>
      </c>
      <c r="X90" s="183">
        <v>4</v>
      </c>
      <c r="Y90" s="333">
        <v>4</v>
      </c>
      <c r="Z90" s="184">
        <v>30.8</v>
      </c>
      <c r="AA90" s="184">
        <v>30.8</v>
      </c>
      <c r="AB90" s="333">
        <v>30.8</v>
      </c>
      <c r="AC90" s="184">
        <v>17.8</v>
      </c>
      <c r="AD90" s="184">
        <v>17.8</v>
      </c>
      <c r="AE90" s="341">
        <v>17.8</v>
      </c>
      <c r="AF90" s="184">
        <v>8.6</v>
      </c>
      <c r="AG90" s="184">
        <v>8.6</v>
      </c>
      <c r="AH90" s="341">
        <v>8.6</v>
      </c>
      <c r="AI90" s="184">
        <v>108</v>
      </c>
      <c r="AJ90" s="184">
        <v>108</v>
      </c>
      <c r="AK90" s="341">
        <v>108</v>
      </c>
      <c r="AL90" s="184">
        <v>111.19999999999999</v>
      </c>
      <c r="AM90" s="184">
        <v>111.19999999999999</v>
      </c>
      <c r="AN90" s="341">
        <v>111.19999999999999</v>
      </c>
    </row>
    <row r="91" spans="1:41" ht="30" customHeight="1">
      <c r="A91" s="205"/>
      <c r="B91" s="206" t="s">
        <v>130</v>
      </c>
      <c r="C91" s="207" t="s">
        <v>111</v>
      </c>
      <c r="D91" s="207">
        <v>88.9</v>
      </c>
      <c r="E91" s="15">
        <v>88.9</v>
      </c>
      <c r="F91" s="163">
        <v>88.9</v>
      </c>
      <c r="G91" s="163">
        <v>88.9</v>
      </c>
      <c r="H91" s="163">
        <v>114.98198754485962</v>
      </c>
      <c r="I91" s="98">
        <v>0</v>
      </c>
      <c r="J91" s="98">
        <v>0</v>
      </c>
      <c r="K91" s="98">
        <v>10.7</v>
      </c>
      <c r="L91" s="98">
        <v>13</v>
      </c>
      <c r="M91" s="98">
        <v>4.8</v>
      </c>
      <c r="N91" s="98">
        <v>21.5</v>
      </c>
      <c r="O91" s="98">
        <v>38.9</v>
      </c>
      <c r="P91" s="36">
        <f t="shared" si="3"/>
        <v>100</v>
      </c>
      <c r="Q91" s="36">
        <f t="shared" si="4"/>
        <v>100</v>
      </c>
      <c r="R91" s="36">
        <f t="shared" si="5"/>
        <v>100</v>
      </c>
      <c r="S91" s="39"/>
      <c r="T91" s="208"/>
      <c r="U91" s="208"/>
      <c r="V91" s="320"/>
      <c r="W91" s="194">
        <v>0</v>
      </c>
      <c r="X91" s="194">
        <v>0</v>
      </c>
      <c r="Y91" s="334">
        <v>0</v>
      </c>
      <c r="Z91" s="193">
        <v>10.7</v>
      </c>
      <c r="AA91" s="193">
        <v>10.7</v>
      </c>
      <c r="AB91" s="334">
        <v>10.7</v>
      </c>
      <c r="AC91" s="193">
        <v>13</v>
      </c>
      <c r="AD91" s="193">
        <v>13</v>
      </c>
      <c r="AE91" s="318">
        <v>13</v>
      </c>
      <c r="AF91" s="193">
        <v>4.8</v>
      </c>
      <c r="AG91" s="193">
        <v>4.8</v>
      </c>
      <c r="AH91" s="318">
        <v>4.8</v>
      </c>
      <c r="AI91" s="193">
        <v>21.5</v>
      </c>
      <c r="AJ91" s="193">
        <v>21.5</v>
      </c>
      <c r="AK91" s="318">
        <v>21.5</v>
      </c>
      <c r="AL91" s="193">
        <v>38.9</v>
      </c>
      <c r="AM91" s="193">
        <v>38.9</v>
      </c>
      <c r="AN91" s="318">
        <v>38.9</v>
      </c>
      <c r="AO91" s="209"/>
    </row>
    <row r="92" spans="1:41" ht="30" customHeight="1">
      <c r="A92" s="205"/>
      <c r="B92" s="206" t="s">
        <v>131</v>
      </c>
      <c r="C92" s="207" t="s">
        <v>111</v>
      </c>
      <c r="D92" s="207">
        <v>191.5</v>
      </c>
      <c r="E92" s="15">
        <v>191.5</v>
      </c>
      <c r="F92" s="163">
        <v>191.5</v>
      </c>
      <c r="G92" s="163">
        <v>191.5</v>
      </c>
      <c r="H92" s="407">
        <v>10893.3935</v>
      </c>
      <c r="I92" s="98">
        <v>0</v>
      </c>
      <c r="J92" s="98">
        <v>4</v>
      </c>
      <c r="K92" s="98">
        <v>20.100000000000001</v>
      </c>
      <c r="L92" s="98">
        <v>4.8</v>
      </c>
      <c r="M92" s="98">
        <v>3.8</v>
      </c>
      <c r="N92" s="98">
        <v>86.5</v>
      </c>
      <c r="O92" s="98">
        <v>72.3</v>
      </c>
      <c r="P92" s="36">
        <f t="shared" si="3"/>
        <v>100</v>
      </c>
      <c r="Q92" s="36">
        <f t="shared" si="4"/>
        <v>100</v>
      </c>
      <c r="R92" s="36">
        <f t="shared" si="5"/>
        <v>100</v>
      </c>
      <c r="S92" s="39"/>
      <c r="T92" s="208"/>
      <c r="U92" s="208"/>
      <c r="V92" s="320"/>
      <c r="W92" s="193">
        <v>4</v>
      </c>
      <c r="X92" s="194">
        <v>4</v>
      </c>
      <c r="Y92" s="334">
        <v>4</v>
      </c>
      <c r="Z92" s="193">
        <v>20.100000000000001</v>
      </c>
      <c r="AA92" s="193">
        <v>20.100000000000001</v>
      </c>
      <c r="AB92" s="334">
        <v>20.100000000000001</v>
      </c>
      <c r="AC92" s="193">
        <v>4.8</v>
      </c>
      <c r="AD92" s="193">
        <v>4.8</v>
      </c>
      <c r="AE92" s="318">
        <v>4.8</v>
      </c>
      <c r="AF92" s="193">
        <v>3.8</v>
      </c>
      <c r="AG92" s="193">
        <v>3.8</v>
      </c>
      <c r="AH92" s="318">
        <v>3.8</v>
      </c>
      <c r="AI92" s="193">
        <v>86.5</v>
      </c>
      <c r="AJ92" s="193">
        <v>86.5</v>
      </c>
      <c r="AK92" s="318">
        <v>86.5</v>
      </c>
      <c r="AL92" s="193">
        <v>72.3</v>
      </c>
      <c r="AM92" s="193">
        <v>72.3</v>
      </c>
      <c r="AN92" s="318">
        <v>72.3</v>
      </c>
      <c r="AO92" s="209"/>
    </row>
    <row r="93" spans="1:41" ht="30" customHeight="1">
      <c r="A93" s="205"/>
      <c r="B93" s="206" t="s">
        <v>91</v>
      </c>
      <c r="C93" s="207" t="s">
        <v>92</v>
      </c>
      <c r="D93" s="207"/>
      <c r="E93" s="13">
        <v>38.62660485021398</v>
      </c>
      <c r="F93" s="414">
        <v>0</v>
      </c>
      <c r="G93" s="436">
        <v>10</v>
      </c>
      <c r="H93" s="407">
        <v>280.39999999999998</v>
      </c>
      <c r="I93" s="98">
        <v>0</v>
      </c>
      <c r="J93" s="98">
        <v>3</v>
      </c>
      <c r="K93" s="98">
        <v>4.7370129870129869</v>
      </c>
      <c r="L93" s="98">
        <v>6.6516853932584272</v>
      </c>
      <c r="M93" s="98">
        <v>3.8941860465116274</v>
      </c>
      <c r="N93" s="98">
        <v>3.1581018518518515</v>
      </c>
      <c r="O93" s="98">
        <v>3.8869154676258995</v>
      </c>
      <c r="P93" s="36"/>
      <c r="Q93" s="36">
        <f t="shared" si="4"/>
        <v>0</v>
      </c>
      <c r="R93" s="36">
        <f t="shared" si="5"/>
        <v>25.888891966503245</v>
      </c>
      <c r="S93" s="39"/>
      <c r="T93" s="208"/>
      <c r="U93" s="208"/>
      <c r="V93" s="320"/>
      <c r="W93" s="193"/>
      <c r="X93" s="194"/>
      <c r="Y93" s="334">
        <v>3</v>
      </c>
      <c r="Z93" s="193">
        <v>0.58441558441558439</v>
      </c>
      <c r="AA93" s="193">
        <v>1.7370129870129869</v>
      </c>
      <c r="AB93" s="334">
        <v>4.7370129870129869</v>
      </c>
      <c r="AC93" s="193">
        <v>0.7303370786516854</v>
      </c>
      <c r="AD93" s="193">
        <v>3.9213483146067412</v>
      </c>
      <c r="AE93" s="334">
        <v>6.6516853932584272</v>
      </c>
      <c r="AF93" s="193">
        <v>0.69767441860465118</v>
      </c>
      <c r="AG93" s="193">
        <v>2.558139534883721</v>
      </c>
      <c r="AH93" s="334">
        <v>3.8941860465116274</v>
      </c>
      <c r="AI93" s="193">
        <v>0.52777777777777779</v>
      </c>
      <c r="AJ93" s="193">
        <v>2.7939814814814814</v>
      </c>
      <c r="AK93" s="334">
        <v>3.1581018518518515</v>
      </c>
      <c r="AL93" s="193">
        <v>0.59352517985611519</v>
      </c>
      <c r="AM93" s="193">
        <v>2.0494604316546763</v>
      </c>
      <c r="AN93" s="334">
        <v>3.8869154676258995</v>
      </c>
      <c r="AO93" s="209"/>
    </row>
    <row r="94" spans="1:41" ht="30" customHeight="1">
      <c r="A94" s="205"/>
      <c r="B94" s="206" t="s">
        <v>93</v>
      </c>
      <c r="C94" s="207" t="s">
        <v>132</v>
      </c>
      <c r="D94" s="151"/>
      <c r="E94" s="33">
        <v>1083.0899999999999</v>
      </c>
      <c r="F94" s="163"/>
      <c r="G94" s="163">
        <v>200</v>
      </c>
      <c r="H94" s="163">
        <v>88.9</v>
      </c>
      <c r="I94" s="98">
        <v>0</v>
      </c>
      <c r="J94" s="98">
        <v>12</v>
      </c>
      <c r="K94" s="98">
        <v>145.9</v>
      </c>
      <c r="L94" s="98">
        <v>118.4</v>
      </c>
      <c r="M94" s="98">
        <v>33.489999999999995</v>
      </c>
      <c r="N94" s="98">
        <v>341.07499999999999</v>
      </c>
      <c r="O94" s="98">
        <v>432.22499999999997</v>
      </c>
      <c r="P94" s="36"/>
      <c r="Q94" s="36">
        <f t="shared" si="4"/>
        <v>0</v>
      </c>
      <c r="R94" s="36">
        <f t="shared" si="5"/>
        <v>18.4656861387327</v>
      </c>
      <c r="S94" s="39"/>
      <c r="T94" s="208"/>
      <c r="U94" s="208"/>
      <c r="V94" s="320"/>
      <c r="W94" s="193"/>
      <c r="X94" s="193">
        <v>8</v>
      </c>
      <c r="Y94" s="334">
        <v>12</v>
      </c>
      <c r="Z94" s="193">
        <v>18</v>
      </c>
      <c r="AA94" s="193">
        <v>53.5</v>
      </c>
      <c r="AB94" s="334">
        <v>145.9</v>
      </c>
      <c r="AC94" s="193">
        <v>13</v>
      </c>
      <c r="AD94" s="193">
        <v>69.8</v>
      </c>
      <c r="AE94" s="334">
        <v>118.4</v>
      </c>
      <c r="AF94" s="193">
        <v>6</v>
      </c>
      <c r="AG94" s="193">
        <v>22</v>
      </c>
      <c r="AH94" s="334">
        <v>33.489999999999995</v>
      </c>
      <c r="AI94" s="193">
        <v>57</v>
      </c>
      <c r="AJ94" s="193">
        <v>301.75</v>
      </c>
      <c r="AK94" s="334">
        <v>341.07499999999999</v>
      </c>
      <c r="AL94" s="193">
        <v>66</v>
      </c>
      <c r="AM94" s="193">
        <v>227.89999999999998</v>
      </c>
      <c r="AN94" s="334">
        <v>432.22499999999997</v>
      </c>
      <c r="AO94" s="209"/>
    </row>
    <row r="95" spans="1:41" s="133" customFormat="1" ht="30" customHeight="1">
      <c r="A95" s="149" t="s">
        <v>114</v>
      </c>
      <c r="B95" s="150" t="s">
        <v>133</v>
      </c>
      <c r="C95" s="151" t="s">
        <v>72</v>
      </c>
      <c r="D95" s="151">
        <v>32.9</v>
      </c>
      <c r="E95" s="93">
        <v>32.9</v>
      </c>
      <c r="F95" s="407">
        <v>32.9</v>
      </c>
      <c r="G95" s="407">
        <v>32.9</v>
      </c>
      <c r="H95" s="163">
        <v>191.5</v>
      </c>
      <c r="I95" s="98">
        <v>0</v>
      </c>
      <c r="J95" s="98">
        <v>0</v>
      </c>
      <c r="K95" s="98">
        <v>0</v>
      </c>
      <c r="L95" s="98">
        <v>0</v>
      </c>
      <c r="M95" s="98">
        <v>0</v>
      </c>
      <c r="N95" s="98">
        <v>0</v>
      </c>
      <c r="O95" s="98">
        <v>32.9</v>
      </c>
      <c r="P95" s="54">
        <f t="shared" si="3"/>
        <v>100.00000000000001</v>
      </c>
      <c r="Q95" s="54">
        <f t="shared" si="4"/>
        <v>100.00000000000001</v>
      </c>
      <c r="R95" s="54">
        <f t="shared" si="5"/>
        <v>100.00000000000001</v>
      </c>
      <c r="S95" s="42"/>
      <c r="T95" s="154"/>
      <c r="U95" s="155"/>
      <c r="V95" s="317"/>
      <c r="W95" s="154"/>
      <c r="X95" s="155"/>
      <c r="Y95" s="317"/>
      <c r="Z95" s="154"/>
      <c r="AA95" s="155"/>
      <c r="AB95" s="317"/>
      <c r="AC95" s="154"/>
      <c r="AD95" s="155"/>
      <c r="AE95" s="317"/>
      <c r="AF95" s="154"/>
      <c r="AG95" s="155"/>
      <c r="AH95" s="317"/>
      <c r="AI95" s="154"/>
      <c r="AJ95" s="155"/>
      <c r="AK95" s="317"/>
      <c r="AL95" s="193">
        <v>32.9</v>
      </c>
      <c r="AM95" s="193">
        <v>32.9</v>
      </c>
      <c r="AN95" s="318">
        <v>32.9</v>
      </c>
    </row>
    <row r="96" spans="1:41" ht="50.25" customHeight="1">
      <c r="A96" s="149"/>
      <c r="B96" s="157" t="s">
        <v>134</v>
      </c>
      <c r="C96" s="151" t="s">
        <v>72</v>
      </c>
      <c r="D96" s="151">
        <v>32.9</v>
      </c>
      <c r="E96" s="93">
        <v>32.9</v>
      </c>
      <c r="F96" s="163">
        <v>32.9</v>
      </c>
      <c r="G96" s="163">
        <v>32.9</v>
      </c>
      <c r="H96" s="414">
        <v>10</v>
      </c>
      <c r="I96" s="98">
        <v>0</v>
      </c>
      <c r="J96" s="98">
        <v>0</v>
      </c>
      <c r="K96" s="98">
        <v>0</v>
      </c>
      <c r="L96" s="98">
        <v>0</v>
      </c>
      <c r="M96" s="98">
        <v>0</v>
      </c>
      <c r="N96" s="98">
        <v>0</v>
      </c>
      <c r="O96" s="98">
        <v>32.9</v>
      </c>
      <c r="P96" s="36">
        <f t="shared" si="3"/>
        <v>100.00000000000001</v>
      </c>
      <c r="Q96" s="36">
        <f t="shared" si="4"/>
        <v>100.00000000000001</v>
      </c>
      <c r="R96" s="36">
        <f t="shared" si="5"/>
        <v>100.00000000000001</v>
      </c>
      <c r="S96" s="42"/>
      <c r="T96" s="154"/>
      <c r="U96" s="155"/>
      <c r="V96" s="317"/>
      <c r="W96" s="154"/>
      <c r="X96" s="155"/>
      <c r="Y96" s="317"/>
      <c r="Z96" s="154"/>
      <c r="AA96" s="155"/>
      <c r="AB96" s="317"/>
      <c r="AC96" s="154"/>
      <c r="AD96" s="155"/>
      <c r="AE96" s="317"/>
      <c r="AF96" s="154"/>
      <c r="AG96" s="155"/>
      <c r="AH96" s="317"/>
      <c r="AI96" s="154"/>
      <c r="AJ96" s="155"/>
      <c r="AK96" s="317"/>
      <c r="AL96" s="193">
        <v>32.9</v>
      </c>
      <c r="AM96" s="193">
        <v>32.9</v>
      </c>
      <c r="AN96" s="318">
        <v>32.9</v>
      </c>
    </row>
    <row r="97" spans="1:40" ht="30" customHeight="1">
      <c r="A97" s="149"/>
      <c r="B97" s="150" t="s">
        <v>135</v>
      </c>
      <c r="C97" s="151" t="s">
        <v>80</v>
      </c>
      <c r="D97" s="140">
        <v>0</v>
      </c>
      <c r="E97" s="93">
        <v>16</v>
      </c>
      <c r="F97" s="414">
        <v>0</v>
      </c>
      <c r="G97" s="414">
        <v>16</v>
      </c>
      <c r="H97" s="163">
        <v>200</v>
      </c>
      <c r="I97" s="98">
        <v>0</v>
      </c>
      <c r="J97" s="98">
        <v>0</v>
      </c>
      <c r="K97" s="98">
        <v>0</v>
      </c>
      <c r="L97" s="98">
        <v>0</v>
      </c>
      <c r="M97" s="98">
        <v>0</v>
      </c>
      <c r="N97" s="98">
        <v>0</v>
      </c>
      <c r="O97" s="98">
        <v>16</v>
      </c>
      <c r="P97" s="54"/>
      <c r="Q97" s="54">
        <f t="shared" si="4"/>
        <v>0</v>
      </c>
      <c r="R97" s="172">
        <f t="shared" si="5"/>
        <v>100</v>
      </c>
      <c r="S97" s="42"/>
      <c r="T97" s="154"/>
      <c r="U97" s="155"/>
      <c r="V97" s="317"/>
      <c r="W97" s="154"/>
      <c r="X97" s="155"/>
      <c r="Y97" s="317"/>
      <c r="Z97" s="154"/>
      <c r="AA97" s="155"/>
      <c r="AB97" s="317"/>
      <c r="AC97" s="154"/>
      <c r="AD97" s="155"/>
      <c r="AE97" s="317"/>
      <c r="AF97" s="154"/>
      <c r="AG97" s="155"/>
      <c r="AH97" s="317"/>
      <c r="AI97" s="154"/>
      <c r="AJ97" s="155"/>
      <c r="AK97" s="317"/>
      <c r="AL97" s="193">
        <v>16</v>
      </c>
      <c r="AM97" s="193">
        <v>16</v>
      </c>
      <c r="AN97" s="318">
        <v>16</v>
      </c>
    </row>
    <row r="98" spans="1:40" s="136" customFormat="1" ht="30" customHeight="1">
      <c r="A98" s="139" t="s">
        <v>18</v>
      </c>
      <c r="B98" s="164" t="s">
        <v>136</v>
      </c>
      <c r="C98" s="140"/>
      <c r="E98" s="165"/>
      <c r="F98" s="163"/>
      <c r="G98" s="163"/>
      <c r="H98" s="407">
        <v>32.9</v>
      </c>
      <c r="I98" s="166"/>
      <c r="J98" s="166"/>
      <c r="K98" s="166"/>
      <c r="L98" s="166"/>
      <c r="M98" s="166"/>
      <c r="N98" s="166"/>
      <c r="O98" s="166"/>
      <c r="P98" s="54"/>
      <c r="Q98" s="54"/>
      <c r="R98" s="54"/>
      <c r="S98" s="140"/>
      <c r="T98" s="147"/>
      <c r="U98" s="148"/>
      <c r="V98" s="312"/>
      <c r="W98" s="147"/>
      <c r="X98" s="148"/>
      <c r="Y98" s="312"/>
      <c r="Z98" s="147"/>
      <c r="AA98" s="148"/>
      <c r="AB98" s="312"/>
      <c r="AC98" s="147"/>
      <c r="AD98" s="148"/>
      <c r="AE98" s="312"/>
      <c r="AF98" s="147"/>
      <c r="AG98" s="148"/>
      <c r="AH98" s="312"/>
      <c r="AI98" s="147"/>
      <c r="AJ98" s="148"/>
      <c r="AK98" s="312"/>
      <c r="AL98" s="167"/>
      <c r="AM98" s="148"/>
      <c r="AN98" s="347"/>
    </row>
    <row r="99" spans="1:40" s="136" customFormat="1" ht="36" customHeight="1">
      <c r="A99" s="139">
        <v>1</v>
      </c>
      <c r="B99" s="164" t="s">
        <v>137</v>
      </c>
      <c r="C99" s="140" t="s">
        <v>138</v>
      </c>
      <c r="D99" s="139">
        <v>14607</v>
      </c>
      <c r="E99" s="168">
        <v>20205</v>
      </c>
      <c r="F99" s="168">
        <v>20303</v>
      </c>
      <c r="G99" s="168">
        <v>20550</v>
      </c>
      <c r="H99" s="163">
        <v>32.9</v>
      </c>
      <c r="I99" s="245">
        <v>867</v>
      </c>
      <c r="J99" s="245">
        <v>1474</v>
      </c>
      <c r="K99" s="245">
        <v>4530</v>
      </c>
      <c r="L99" s="245">
        <v>1316</v>
      </c>
      <c r="M99" s="245">
        <v>1176</v>
      </c>
      <c r="N99" s="245">
        <v>4981</v>
      </c>
      <c r="O99" s="245">
        <v>5861</v>
      </c>
      <c r="P99" s="54">
        <f t="shared" si="3"/>
        <v>138.99500239611146</v>
      </c>
      <c r="Q99" s="54">
        <f t="shared" si="4"/>
        <v>100.48502845830239</v>
      </c>
      <c r="R99" s="54">
        <f t="shared" si="5"/>
        <v>101.70749814402375</v>
      </c>
      <c r="S99" s="140"/>
      <c r="T99" s="210">
        <v>830</v>
      </c>
      <c r="U99" s="210">
        <v>846</v>
      </c>
      <c r="V99" s="321">
        <v>867</v>
      </c>
      <c r="W99" s="210">
        <v>1414</v>
      </c>
      <c r="X99" s="210">
        <v>1464</v>
      </c>
      <c r="Y99" s="321">
        <v>1474</v>
      </c>
      <c r="Z99" s="210">
        <v>4830</v>
      </c>
      <c r="AA99" s="210">
        <v>4830</v>
      </c>
      <c r="AB99" s="321">
        <v>4530</v>
      </c>
      <c r="AC99" s="210">
        <v>1258</v>
      </c>
      <c r="AD99" s="210">
        <v>1288</v>
      </c>
      <c r="AE99" s="321">
        <v>1316</v>
      </c>
      <c r="AF99" s="210">
        <v>1082</v>
      </c>
      <c r="AG99" s="210">
        <v>1152</v>
      </c>
      <c r="AH99" s="321">
        <v>1176</v>
      </c>
      <c r="AI99" s="210">
        <v>4888</v>
      </c>
      <c r="AJ99" s="210">
        <v>4888</v>
      </c>
      <c r="AK99" s="321">
        <v>4981</v>
      </c>
      <c r="AL99" s="210">
        <v>5559</v>
      </c>
      <c r="AM99" s="210">
        <v>5559</v>
      </c>
      <c r="AN99" s="321">
        <v>5861</v>
      </c>
    </row>
    <row r="100" spans="1:40" ht="30" customHeight="1">
      <c r="A100" s="149"/>
      <c r="B100" s="150" t="s">
        <v>139</v>
      </c>
      <c r="C100" s="151" t="s">
        <v>138</v>
      </c>
      <c r="D100" s="149">
        <v>1318</v>
      </c>
      <c r="E100" s="90">
        <v>1445</v>
      </c>
      <c r="F100" s="163">
        <v>1313</v>
      </c>
      <c r="G100" s="437">
        <v>1450</v>
      </c>
      <c r="H100" s="414">
        <v>16</v>
      </c>
      <c r="I100" s="352">
        <v>30</v>
      </c>
      <c r="J100" s="352">
        <v>25</v>
      </c>
      <c r="K100" s="352">
        <v>65</v>
      </c>
      <c r="L100" s="352">
        <v>55</v>
      </c>
      <c r="M100" s="352">
        <v>10</v>
      </c>
      <c r="N100" s="352">
        <v>180</v>
      </c>
      <c r="O100" s="352">
        <v>1080</v>
      </c>
      <c r="P100" s="36">
        <f t="shared" si="3"/>
        <v>99.620637329286794</v>
      </c>
      <c r="Q100" s="36">
        <f t="shared" si="4"/>
        <v>90.865051903114193</v>
      </c>
      <c r="R100" s="36">
        <f t="shared" si="5"/>
        <v>100.34602076124568</v>
      </c>
      <c r="S100" s="151"/>
      <c r="T100" s="193">
        <v>40</v>
      </c>
      <c r="U100" s="194">
        <v>40</v>
      </c>
      <c r="V100" s="316">
        <v>30</v>
      </c>
      <c r="W100" s="193">
        <v>28</v>
      </c>
      <c r="X100" s="194">
        <v>28</v>
      </c>
      <c r="Y100" s="316">
        <v>25</v>
      </c>
      <c r="Z100" s="193">
        <v>65</v>
      </c>
      <c r="AA100" s="193">
        <v>65</v>
      </c>
      <c r="AB100" s="334">
        <v>65</v>
      </c>
      <c r="AC100" s="193">
        <v>65</v>
      </c>
      <c r="AD100" s="193">
        <v>65</v>
      </c>
      <c r="AE100" s="318">
        <v>55</v>
      </c>
      <c r="AF100" s="193">
        <v>12</v>
      </c>
      <c r="AG100" s="193">
        <v>12</v>
      </c>
      <c r="AH100" s="318">
        <v>10</v>
      </c>
      <c r="AI100" s="193">
        <v>180</v>
      </c>
      <c r="AJ100" s="193">
        <v>180</v>
      </c>
      <c r="AK100" s="318">
        <v>180</v>
      </c>
      <c r="AL100" s="195">
        <v>1010</v>
      </c>
      <c r="AM100" s="193">
        <v>1010</v>
      </c>
      <c r="AN100" s="318">
        <v>1080</v>
      </c>
    </row>
    <row r="101" spans="1:40" ht="30" customHeight="1">
      <c r="A101" s="149"/>
      <c r="B101" s="150" t="s">
        <v>140</v>
      </c>
      <c r="C101" s="151" t="s">
        <v>138</v>
      </c>
      <c r="D101" s="149">
        <v>626</v>
      </c>
      <c r="E101" s="90">
        <v>663</v>
      </c>
      <c r="F101" s="163">
        <v>601</v>
      </c>
      <c r="G101" s="437">
        <v>670</v>
      </c>
      <c r="H101" s="163"/>
      <c r="I101" s="352">
        <v>5</v>
      </c>
      <c r="J101" s="352">
        <v>120</v>
      </c>
      <c r="K101" s="352">
        <v>35</v>
      </c>
      <c r="L101" s="352">
        <v>3</v>
      </c>
      <c r="M101" s="352">
        <v>50</v>
      </c>
      <c r="N101" s="352">
        <v>60</v>
      </c>
      <c r="O101" s="352">
        <v>390</v>
      </c>
      <c r="P101" s="36">
        <f t="shared" si="3"/>
        <v>96.006389776357835</v>
      </c>
      <c r="Q101" s="36">
        <f t="shared" si="4"/>
        <v>90.648567119155359</v>
      </c>
      <c r="R101" s="36">
        <f t="shared" si="5"/>
        <v>101.05580693815988</v>
      </c>
      <c r="S101" s="151"/>
      <c r="T101" s="193">
        <v>5</v>
      </c>
      <c r="U101" s="194">
        <v>5</v>
      </c>
      <c r="V101" s="316">
        <v>5</v>
      </c>
      <c r="W101" s="193">
        <v>150</v>
      </c>
      <c r="X101" s="194">
        <v>150</v>
      </c>
      <c r="Y101" s="316">
        <v>120</v>
      </c>
      <c r="Z101" s="193">
        <v>35</v>
      </c>
      <c r="AA101" s="193">
        <v>35</v>
      </c>
      <c r="AB101" s="334">
        <v>35</v>
      </c>
      <c r="AC101" s="193">
        <v>3</v>
      </c>
      <c r="AD101" s="193">
        <v>3</v>
      </c>
      <c r="AE101" s="318">
        <v>3</v>
      </c>
      <c r="AF101" s="193">
        <v>60</v>
      </c>
      <c r="AG101" s="193">
        <v>60</v>
      </c>
      <c r="AH101" s="318">
        <v>50</v>
      </c>
      <c r="AI101" s="193">
        <v>60</v>
      </c>
      <c r="AJ101" s="193">
        <v>60</v>
      </c>
      <c r="AK101" s="318">
        <v>60</v>
      </c>
      <c r="AL101" s="195">
        <v>330</v>
      </c>
      <c r="AM101" s="193">
        <v>330</v>
      </c>
      <c r="AN101" s="318">
        <v>390</v>
      </c>
    </row>
    <row r="102" spans="1:40" ht="34.5" customHeight="1">
      <c r="A102" s="149"/>
      <c r="B102" s="150" t="s">
        <v>141</v>
      </c>
      <c r="C102" s="151" t="s">
        <v>138</v>
      </c>
      <c r="D102" s="149">
        <v>545</v>
      </c>
      <c r="E102" s="90">
        <v>653</v>
      </c>
      <c r="F102" s="163">
        <v>607</v>
      </c>
      <c r="G102" s="437">
        <v>653</v>
      </c>
      <c r="H102" s="407">
        <v>20550</v>
      </c>
      <c r="I102" s="352">
        <v>18</v>
      </c>
      <c r="J102" s="352">
        <v>80</v>
      </c>
      <c r="K102" s="352">
        <v>0</v>
      </c>
      <c r="L102" s="352">
        <v>75</v>
      </c>
      <c r="M102" s="352">
        <v>50</v>
      </c>
      <c r="N102" s="352">
        <v>180</v>
      </c>
      <c r="O102" s="352">
        <v>250</v>
      </c>
      <c r="P102" s="36">
        <f t="shared" si="3"/>
        <v>111.37614678899082</v>
      </c>
      <c r="Q102" s="36">
        <f t="shared" si="4"/>
        <v>92.955589586523729</v>
      </c>
      <c r="R102" s="36">
        <f t="shared" si="5"/>
        <v>100</v>
      </c>
      <c r="S102" s="151"/>
      <c r="T102" s="193">
        <v>2</v>
      </c>
      <c r="U102" s="194">
        <v>18</v>
      </c>
      <c r="V102" s="316">
        <v>18</v>
      </c>
      <c r="W102" s="193">
        <v>35</v>
      </c>
      <c r="X102" s="194">
        <v>85</v>
      </c>
      <c r="Y102" s="316">
        <v>80</v>
      </c>
      <c r="Z102" s="193"/>
      <c r="AA102" s="193">
        <v>0</v>
      </c>
      <c r="AB102" s="334">
        <v>0</v>
      </c>
      <c r="AC102" s="193">
        <v>50</v>
      </c>
      <c r="AD102" s="193">
        <v>80</v>
      </c>
      <c r="AE102" s="318">
        <v>75</v>
      </c>
      <c r="AF102" s="193">
        <v>50</v>
      </c>
      <c r="AG102" s="193">
        <v>50</v>
      </c>
      <c r="AH102" s="318">
        <v>50</v>
      </c>
      <c r="AI102" s="193">
        <v>180</v>
      </c>
      <c r="AJ102" s="193">
        <v>180</v>
      </c>
      <c r="AK102" s="318">
        <v>180</v>
      </c>
      <c r="AL102" s="195">
        <v>220</v>
      </c>
      <c r="AM102" s="193">
        <v>220</v>
      </c>
      <c r="AN102" s="318">
        <v>250</v>
      </c>
    </row>
    <row r="103" spans="1:40" ht="34.5" customHeight="1">
      <c r="A103" s="149"/>
      <c r="B103" s="150" t="s">
        <v>142</v>
      </c>
      <c r="C103" s="151" t="s">
        <v>138</v>
      </c>
      <c r="D103" s="149">
        <v>11151</v>
      </c>
      <c r="E103" s="90">
        <v>16800</v>
      </c>
      <c r="F103" s="163">
        <v>16785</v>
      </c>
      <c r="G103" s="437">
        <v>20454</v>
      </c>
      <c r="H103" s="163">
        <v>1450</v>
      </c>
      <c r="I103" s="352">
        <v>853</v>
      </c>
      <c r="J103" s="352">
        <v>1286</v>
      </c>
      <c r="K103" s="352">
        <v>4467</v>
      </c>
      <c r="L103" s="352">
        <v>1177</v>
      </c>
      <c r="M103" s="352">
        <v>973</v>
      </c>
      <c r="N103" s="352">
        <v>4298</v>
      </c>
      <c r="O103" s="352">
        <v>3746</v>
      </c>
      <c r="P103" s="36">
        <f t="shared" si="3"/>
        <v>150.52461662631154</v>
      </c>
      <c r="Q103" s="36">
        <f t="shared" si="4"/>
        <v>99.910714285714292</v>
      </c>
      <c r="R103" s="36">
        <f t="shared" si="5"/>
        <v>121.75</v>
      </c>
      <c r="S103" s="151"/>
      <c r="T103" s="193">
        <v>783</v>
      </c>
      <c r="U103" s="194">
        <v>783</v>
      </c>
      <c r="V103" s="194">
        <f>814+37+2</f>
        <v>853</v>
      </c>
      <c r="W103" s="193">
        <v>1201</v>
      </c>
      <c r="X103" s="194">
        <v>1201</v>
      </c>
      <c r="Y103" s="194">
        <f>1249+37</f>
        <v>1286</v>
      </c>
      <c r="Z103" s="193">
        <v>4730</v>
      </c>
      <c r="AA103" s="193">
        <v>4730</v>
      </c>
      <c r="AB103" s="194">
        <f>4430+37</f>
        <v>4467</v>
      </c>
      <c r="AC103" s="193">
        <v>1097</v>
      </c>
      <c r="AD103" s="193">
        <v>1097</v>
      </c>
      <c r="AE103" s="194">
        <f>1140+37</f>
        <v>1177</v>
      </c>
      <c r="AF103" s="193">
        <v>900</v>
      </c>
      <c r="AG103" s="193">
        <v>900</v>
      </c>
      <c r="AH103" s="194">
        <f>936+37</f>
        <v>973</v>
      </c>
      <c r="AI103" s="193">
        <v>4098</v>
      </c>
      <c r="AJ103" s="193">
        <v>4098</v>
      </c>
      <c r="AK103" s="194">
        <f>4261+37</f>
        <v>4298</v>
      </c>
      <c r="AL103" s="195">
        <v>3567</v>
      </c>
      <c r="AM103" s="193">
        <v>3567</v>
      </c>
      <c r="AN103" s="194">
        <f>3709+37</f>
        <v>3746</v>
      </c>
    </row>
    <row r="104" spans="1:40" ht="34.5" customHeight="1">
      <c r="A104" s="149"/>
      <c r="B104" s="150" t="s">
        <v>143</v>
      </c>
      <c r="C104" s="151" t="s">
        <v>138</v>
      </c>
      <c r="D104" s="149">
        <v>967</v>
      </c>
      <c r="E104" s="90">
        <v>905</v>
      </c>
      <c r="F104" s="163">
        <v>997</v>
      </c>
      <c r="G104" s="437">
        <v>1007</v>
      </c>
      <c r="H104" s="163">
        <v>670</v>
      </c>
      <c r="I104" s="352">
        <v>0</v>
      </c>
      <c r="J104" s="352">
        <v>0</v>
      </c>
      <c r="K104" s="352">
        <v>0</v>
      </c>
      <c r="L104" s="352">
        <v>43</v>
      </c>
      <c r="M104" s="352">
        <v>130</v>
      </c>
      <c r="N104" s="352">
        <v>300</v>
      </c>
      <c r="O104" s="352">
        <v>432</v>
      </c>
      <c r="P104" s="36">
        <f t="shared" si="3"/>
        <v>103.10237849017581</v>
      </c>
      <c r="Q104" s="36">
        <f t="shared" si="4"/>
        <v>110.16574585635358</v>
      </c>
      <c r="R104" s="36">
        <f t="shared" si="5"/>
        <v>111.27071823204419</v>
      </c>
      <c r="S104" s="151"/>
      <c r="T104" s="193"/>
      <c r="U104" s="194">
        <v>0</v>
      </c>
      <c r="V104" s="316">
        <v>0</v>
      </c>
      <c r="W104" s="193"/>
      <c r="X104" s="194">
        <v>0</v>
      </c>
      <c r="Y104" s="334">
        <v>0</v>
      </c>
      <c r="Z104" s="193"/>
      <c r="AA104" s="193">
        <v>0</v>
      </c>
      <c r="AB104" s="334">
        <v>0</v>
      </c>
      <c r="AC104" s="193">
        <v>43</v>
      </c>
      <c r="AD104" s="193">
        <v>43</v>
      </c>
      <c r="AE104" s="318">
        <v>43</v>
      </c>
      <c r="AF104" s="193">
        <v>60</v>
      </c>
      <c r="AG104" s="193">
        <v>130</v>
      </c>
      <c r="AH104" s="318">
        <v>130</v>
      </c>
      <c r="AI104" s="193">
        <v>370</v>
      </c>
      <c r="AJ104" s="193">
        <v>370</v>
      </c>
      <c r="AK104" s="318">
        <v>300</v>
      </c>
      <c r="AL104" s="195">
        <v>432</v>
      </c>
      <c r="AM104" s="193">
        <v>432</v>
      </c>
      <c r="AN104" s="318">
        <v>432</v>
      </c>
    </row>
    <row r="105" spans="1:40" s="136" customFormat="1" ht="44.25" customHeight="1">
      <c r="A105" s="139">
        <v>2</v>
      </c>
      <c r="B105" s="164" t="s">
        <v>144</v>
      </c>
      <c r="C105" s="140" t="s">
        <v>138</v>
      </c>
      <c r="D105" s="139">
        <v>78740</v>
      </c>
      <c r="E105" s="168">
        <v>112000</v>
      </c>
      <c r="F105" s="407">
        <v>90214</v>
      </c>
      <c r="G105" s="438">
        <v>114623</v>
      </c>
      <c r="H105" s="163">
        <v>653</v>
      </c>
      <c r="I105" s="245">
        <v>6743</v>
      </c>
      <c r="J105" s="245">
        <v>10926</v>
      </c>
      <c r="K105" s="245">
        <v>12457</v>
      </c>
      <c r="L105" s="245">
        <v>8678</v>
      </c>
      <c r="M105" s="245">
        <v>15511</v>
      </c>
      <c r="N105" s="245">
        <v>33264</v>
      </c>
      <c r="O105" s="245">
        <v>24421</v>
      </c>
      <c r="P105" s="54">
        <f t="shared" si="3"/>
        <v>114.5720091440183</v>
      </c>
      <c r="Q105" s="54">
        <f t="shared" si="4"/>
        <v>80.54821428571428</v>
      </c>
      <c r="R105" s="54">
        <f t="shared" si="5"/>
        <v>102.34196428571428</v>
      </c>
      <c r="S105" s="140"/>
      <c r="T105" s="210">
        <v>6569</v>
      </c>
      <c r="U105" s="439">
        <v>6569</v>
      </c>
      <c r="V105" s="439">
        <f>6634+109</f>
        <v>6743</v>
      </c>
      <c r="W105" s="439">
        <v>10711</v>
      </c>
      <c r="X105" s="439">
        <v>10711</v>
      </c>
      <c r="Y105" s="439">
        <f>10818+108</f>
        <v>10926</v>
      </c>
      <c r="Z105" s="210">
        <v>12227</v>
      </c>
      <c r="AA105" s="210">
        <v>12227</v>
      </c>
      <c r="AB105" s="439">
        <f>12349+108</f>
        <v>12457</v>
      </c>
      <c r="AC105" s="210">
        <v>8486</v>
      </c>
      <c r="AD105" s="210">
        <v>8486</v>
      </c>
      <c r="AE105" s="439">
        <f>8570+108</f>
        <v>8678</v>
      </c>
      <c r="AF105" s="210">
        <v>15251</v>
      </c>
      <c r="AG105" s="210">
        <v>15251</v>
      </c>
      <c r="AH105" s="439">
        <f>15403+108</f>
        <v>15511</v>
      </c>
      <c r="AI105" s="210">
        <v>32828</v>
      </c>
      <c r="AJ105" s="210">
        <v>32828</v>
      </c>
      <c r="AK105" s="439">
        <f>33156+108</f>
        <v>33264</v>
      </c>
      <c r="AL105" s="440">
        <v>24073</v>
      </c>
      <c r="AM105" s="210">
        <v>24073</v>
      </c>
      <c r="AN105" s="439">
        <f>24313+108</f>
        <v>24421</v>
      </c>
    </row>
    <row r="106" spans="1:40" ht="37.5" hidden="1" customHeight="1">
      <c r="A106" s="149"/>
      <c r="B106" s="150" t="s">
        <v>145</v>
      </c>
      <c r="C106" s="151" t="s">
        <v>146</v>
      </c>
      <c r="D106" s="151">
        <v>0</v>
      </c>
      <c r="E106" s="93">
        <v>0</v>
      </c>
      <c r="F106" s="163"/>
      <c r="G106" s="163"/>
      <c r="H106" s="163">
        <v>20454</v>
      </c>
      <c r="I106" s="98">
        <v>0</v>
      </c>
      <c r="J106" s="98">
        <v>0</v>
      </c>
      <c r="K106" s="98">
        <v>0</v>
      </c>
      <c r="L106" s="98">
        <v>0</v>
      </c>
      <c r="M106" s="98">
        <v>0</v>
      </c>
      <c r="N106" s="98">
        <v>0</v>
      </c>
      <c r="O106" s="98">
        <v>0</v>
      </c>
      <c r="P106" s="54" t="e">
        <f t="shared" si="3"/>
        <v>#DIV/0!</v>
      </c>
      <c r="Q106" s="54" t="e">
        <f t="shared" si="4"/>
        <v>#DIV/0!</v>
      </c>
      <c r="R106" s="54" t="e">
        <f t="shared" si="5"/>
        <v>#DIV/0!</v>
      </c>
      <c r="S106" s="151"/>
      <c r="T106" s="162"/>
      <c r="U106" s="156"/>
      <c r="V106" s="322"/>
      <c r="W106" s="162"/>
      <c r="X106" s="156"/>
      <c r="Y106" s="322"/>
      <c r="Z106" s="162"/>
      <c r="AA106" s="156"/>
      <c r="AB106" s="322"/>
      <c r="AC106" s="162"/>
      <c r="AD106" s="156"/>
      <c r="AE106" s="322"/>
      <c r="AF106" s="162"/>
      <c r="AG106" s="156"/>
      <c r="AH106" s="322"/>
      <c r="AI106" s="162"/>
      <c r="AJ106" s="156"/>
      <c r="AK106" s="322"/>
      <c r="AL106" s="162"/>
      <c r="AM106" s="156"/>
      <c r="AN106" s="322"/>
    </row>
    <row r="107" spans="1:40" ht="32.25" hidden="1" customHeight="1">
      <c r="A107" s="149"/>
      <c r="B107" s="150" t="s">
        <v>147</v>
      </c>
      <c r="C107" s="151" t="s">
        <v>148</v>
      </c>
      <c r="D107" s="140">
        <v>0</v>
      </c>
      <c r="E107" s="93">
        <v>0</v>
      </c>
      <c r="F107" s="163"/>
      <c r="G107" s="163"/>
      <c r="H107" s="163">
        <v>1007</v>
      </c>
      <c r="I107" s="98">
        <v>0</v>
      </c>
      <c r="J107" s="98">
        <v>0</v>
      </c>
      <c r="K107" s="98">
        <v>0</v>
      </c>
      <c r="L107" s="98">
        <v>0</v>
      </c>
      <c r="M107" s="98">
        <v>0</v>
      </c>
      <c r="N107" s="98">
        <v>0</v>
      </c>
      <c r="O107" s="98">
        <v>0</v>
      </c>
      <c r="P107" s="54" t="e">
        <f t="shared" si="3"/>
        <v>#DIV/0!</v>
      </c>
      <c r="Q107" s="54" t="e">
        <f t="shared" si="4"/>
        <v>#DIV/0!</v>
      </c>
      <c r="R107" s="54" t="e">
        <f t="shared" si="5"/>
        <v>#DIV/0!</v>
      </c>
      <c r="S107" s="151"/>
      <c r="T107" s="211"/>
      <c r="U107" s="212"/>
      <c r="V107" s="323"/>
      <c r="W107" s="213"/>
      <c r="X107" s="214"/>
      <c r="Y107" s="330"/>
      <c r="Z107" s="213"/>
      <c r="AA107" s="214"/>
      <c r="AB107" s="330"/>
      <c r="AC107" s="152"/>
      <c r="AD107" s="153"/>
      <c r="AE107" s="309"/>
      <c r="AF107" s="94"/>
      <c r="AG107" s="179"/>
      <c r="AH107" s="345"/>
      <c r="AI107" s="94"/>
      <c r="AJ107" s="179"/>
      <c r="AK107" s="345"/>
      <c r="AL107" s="162"/>
      <c r="AM107" s="179"/>
      <c r="AN107" s="322"/>
    </row>
    <row r="108" spans="1:40" s="136" customFormat="1" ht="36" customHeight="1">
      <c r="A108" s="139">
        <v>3</v>
      </c>
      <c r="B108" s="164" t="s">
        <v>149</v>
      </c>
      <c r="C108" s="140" t="s">
        <v>80</v>
      </c>
      <c r="D108" s="165">
        <v>1308.1751180000001</v>
      </c>
      <c r="E108" s="168">
        <v>2651.0169765599999</v>
      </c>
      <c r="F108" s="407">
        <v>1564.4227759999999</v>
      </c>
      <c r="G108" s="407">
        <v>3142.8455519999998</v>
      </c>
      <c r="H108" s="407">
        <v>4910</v>
      </c>
      <c r="I108" s="351">
        <v>129.761448</v>
      </c>
      <c r="J108" s="351">
        <v>228.23674056000002</v>
      </c>
      <c r="K108" s="351">
        <v>632.19939999999997</v>
      </c>
      <c r="L108" s="351">
        <v>175.6266</v>
      </c>
      <c r="M108" s="351">
        <v>157.631348</v>
      </c>
      <c r="N108" s="351">
        <v>651.13581599999998</v>
      </c>
      <c r="O108" s="351">
        <v>676.42562399999997</v>
      </c>
      <c r="P108" s="54">
        <f t="shared" si="3"/>
        <v>119.58817703181538</v>
      </c>
      <c r="Q108" s="54">
        <f t="shared" si="4"/>
        <v>59.012174943897151</v>
      </c>
      <c r="R108" s="54">
        <f t="shared" si="5"/>
        <v>118.55244910872673</v>
      </c>
      <c r="S108" s="140"/>
      <c r="T108" s="196">
        <v>125</v>
      </c>
      <c r="U108" s="196">
        <v>125.912136</v>
      </c>
      <c r="V108" s="428">
        <v>129.761448</v>
      </c>
      <c r="W108" s="196">
        <v>220</v>
      </c>
      <c r="X108" s="196">
        <v>220</v>
      </c>
      <c r="Y108" s="428">
        <v>228.23674056000002</v>
      </c>
      <c r="Z108" s="196">
        <v>673.04419999999993</v>
      </c>
      <c r="AA108" s="196">
        <v>673.04419999999993</v>
      </c>
      <c r="AB108" s="428">
        <v>632.19939999999997</v>
      </c>
      <c r="AC108" s="196">
        <v>168.83088000000001</v>
      </c>
      <c r="AD108" s="196">
        <v>170.72087999999999</v>
      </c>
      <c r="AE108" s="428">
        <v>175.6266</v>
      </c>
      <c r="AF108" s="196">
        <v>151.7149</v>
      </c>
      <c r="AG108" s="196">
        <v>153.1849</v>
      </c>
      <c r="AH108" s="428">
        <v>157.631348</v>
      </c>
      <c r="AI108" s="196">
        <v>630.54268800000011</v>
      </c>
      <c r="AJ108" s="196">
        <v>630.54268800000011</v>
      </c>
      <c r="AK108" s="428">
        <v>651.13581599999998</v>
      </c>
      <c r="AL108" s="196">
        <v>646.05343200000004</v>
      </c>
      <c r="AM108" s="196">
        <v>646.05343200000004</v>
      </c>
      <c r="AN108" s="428">
        <v>676.42562399999997</v>
      </c>
    </row>
    <row r="109" spans="1:40" ht="36" customHeight="1">
      <c r="A109" s="149"/>
      <c r="B109" s="150" t="s">
        <v>150</v>
      </c>
      <c r="C109" s="151" t="s">
        <v>80</v>
      </c>
      <c r="D109" s="93">
        <v>1129.5</v>
      </c>
      <c r="E109" s="93">
        <v>2278.4321520000003</v>
      </c>
      <c r="F109" s="163">
        <v>1369.2365759999998</v>
      </c>
      <c r="G109" s="163">
        <v>2765.4731519999996</v>
      </c>
      <c r="H109" s="163">
        <v>400</v>
      </c>
      <c r="I109" s="182">
        <v>115.223328</v>
      </c>
      <c r="J109" s="182">
        <v>195.773256</v>
      </c>
      <c r="K109" s="182">
        <v>606.024</v>
      </c>
      <c r="L109" s="182">
        <v>151.84800000000001</v>
      </c>
      <c r="M109" s="182">
        <v>131.01004800000001</v>
      </c>
      <c r="N109" s="182">
        <v>562.34973600000001</v>
      </c>
      <c r="O109" s="182">
        <v>516.20378400000004</v>
      </c>
      <c r="P109" s="36">
        <f t="shared" si="3"/>
        <v>121.2250177954847</v>
      </c>
      <c r="Q109" s="36">
        <f t="shared" si="4"/>
        <v>60.095560659907669</v>
      </c>
      <c r="R109" s="36">
        <f t="shared" si="5"/>
        <v>121.37614673197429</v>
      </c>
      <c r="S109" s="151"/>
      <c r="T109" s="193">
        <v>111</v>
      </c>
      <c r="U109" s="193">
        <v>111</v>
      </c>
      <c r="V109" s="334">
        <v>115.223328</v>
      </c>
      <c r="W109" s="193">
        <v>188</v>
      </c>
      <c r="X109" s="193">
        <v>188</v>
      </c>
      <c r="Y109" s="334">
        <v>195.773256</v>
      </c>
      <c r="Z109" s="193">
        <v>647</v>
      </c>
      <c r="AA109" s="193">
        <v>647</v>
      </c>
      <c r="AB109" s="334">
        <v>606.024</v>
      </c>
      <c r="AC109" s="193">
        <v>149</v>
      </c>
      <c r="AD109" s="193">
        <v>149</v>
      </c>
      <c r="AE109" s="334">
        <v>151.84800000000001</v>
      </c>
      <c r="AF109" s="193">
        <v>126</v>
      </c>
      <c r="AG109" s="193">
        <v>126</v>
      </c>
      <c r="AH109" s="334">
        <v>131.01004800000001</v>
      </c>
      <c r="AI109" s="193">
        <v>541</v>
      </c>
      <c r="AJ109" s="193">
        <v>541</v>
      </c>
      <c r="AK109" s="334">
        <v>562.34973600000001</v>
      </c>
      <c r="AL109" s="193">
        <v>497</v>
      </c>
      <c r="AM109" s="193">
        <v>497</v>
      </c>
      <c r="AN109" s="334">
        <v>516.20378400000004</v>
      </c>
    </row>
    <row r="110" spans="1:40" s="136" customFormat="1" ht="36" customHeight="1">
      <c r="A110" s="139" t="s">
        <v>151</v>
      </c>
      <c r="B110" s="140" t="s">
        <v>152</v>
      </c>
      <c r="C110" s="140"/>
      <c r="D110" s="140"/>
      <c r="E110" s="165"/>
      <c r="F110" s="407"/>
      <c r="G110" s="407"/>
      <c r="H110" s="407"/>
      <c r="I110" s="166"/>
      <c r="J110" s="166"/>
      <c r="K110" s="166"/>
      <c r="L110" s="166"/>
      <c r="M110" s="166"/>
      <c r="N110" s="166"/>
      <c r="O110" s="166"/>
      <c r="P110" s="54"/>
      <c r="Q110" s="54"/>
      <c r="R110" s="54"/>
      <c r="S110" s="140"/>
      <c r="T110" s="215"/>
      <c r="U110" s="216"/>
      <c r="V110" s="324"/>
      <c r="W110" s="215"/>
      <c r="X110" s="216"/>
      <c r="Y110" s="324"/>
      <c r="Z110" s="215"/>
      <c r="AA110" s="216"/>
      <c r="AB110" s="324"/>
      <c r="AC110" s="215"/>
      <c r="AD110" s="216"/>
      <c r="AE110" s="324"/>
      <c r="AF110" s="215"/>
      <c r="AG110" s="216"/>
      <c r="AH110" s="324"/>
      <c r="AI110" s="215"/>
      <c r="AJ110" s="216"/>
      <c r="AK110" s="324"/>
      <c r="AL110" s="167"/>
      <c r="AM110" s="216"/>
      <c r="AN110" s="324"/>
    </row>
    <row r="111" spans="1:40" s="133" customFormat="1" ht="37.5" customHeight="1">
      <c r="A111" s="149"/>
      <c r="B111" s="150" t="s">
        <v>153</v>
      </c>
      <c r="C111" s="151" t="s">
        <v>72</v>
      </c>
      <c r="D111" s="151">
        <v>118.65</v>
      </c>
      <c r="E111" s="93">
        <v>119</v>
      </c>
      <c r="F111" s="441">
        <v>118.64</v>
      </c>
      <c r="G111" s="441">
        <v>118.68</v>
      </c>
      <c r="H111" s="407"/>
      <c r="I111" s="98">
        <v>1</v>
      </c>
      <c r="J111" s="98">
        <v>3.7</v>
      </c>
      <c r="K111" s="98">
        <v>25.9</v>
      </c>
      <c r="L111" s="98">
        <v>2.4500000000000002</v>
      </c>
      <c r="M111" s="98">
        <v>1.64</v>
      </c>
      <c r="N111" s="98">
        <v>77.42</v>
      </c>
      <c r="O111" s="98">
        <v>3.9999999999999996</v>
      </c>
      <c r="P111" s="36">
        <f t="shared" si="3"/>
        <v>99.991571849978925</v>
      </c>
      <c r="Q111" s="36">
        <f t="shared" si="4"/>
        <v>99.69747899159664</v>
      </c>
      <c r="R111" s="36">
        <f t="shared" si="5"/>
        <v>99.731092436974805</v>
      </c>
      <c r="S111" s="39"/>
      <c r="T111" s="163">
        <v>1</v>
      </c>
      <c r="U111" s="158">
        <v>1</v>
      </c>
      <c r="V111" s="310">
        <v>1</v>
      </c>
      <c r="W111" s="163">
        <v>3.7</v>
      </c>
      <c r="X111" s="158">
        <v>3.7</v>
      </c>
      <c r="Y111" s="325">
        <v>3.7</v>
      </c>
      <c r="Z111" s="163">
        <v>25.9</v>
      </c>
      <c r="AA111" s="163">
        <v>25.9</v>
      </c>
      <c r="AB111" s="325">
        <v>25.9</v>
      </c>
      <c r="AC111" s="163">
        <v>2.4500000000000002</v>
      </c>
      <c r="AD111" s="163">
        <v>2.4500000000000002</v>
      </c>
      <c r="AE111" s="342">
        <v>2.4500000000000002</v>
      </c>
      <c r="AF111" s="163">
        <v>1.64</v>
      </c>
      <c r="AG111" s="163">
        <v>1.64</v>
      </c>
      <c r="AH111" s="342">
        <v>1.64</v>
      </c>
      <c r="AI111" s="163">
        <v>77.42</v>
      </c>
      <c r="AJ111" s="163">
        <v>77.42</v>
      </c>
      <c r="AK111" s="342">
        <v>77.42</v>
      </c>
      <c r="AL111" s="163">
        <v>6.6</v>
      </c>
      <c r="AM111" s="163">
        <v>6.6</v>
      </c>
      <c r="AN111" s="342">
        <v>3.9999999999999996</v>
      </c>
    </row>
    <row r="112" spans="1:40" ht="36" customHeight="1">
      <c r="A112" s="149"/>
      <c r="B112" s="150" t="s">
        <v>154</v>
      </c>
      <c r="C112" s="151" t="s">
        <v>72</v>
      </c>
      <c r="D112" s="151">
        <v>118.69</v>
      </c>
      <c r="E112" s="93">
        <v>116.11</v>
      </c>
      <c r="F112" s="163">
        <v>118.68</v>
      </c>
      <c r="G112" s="163">
        <v>118.68</v>
      </c>
      <c r="H112" s="163">
        <v>114623</v>
      </c>
      <c r="I112" s="98">
        <v>1</v>
      </c>
      <c r="J112" s="98">
        <v>3.7</v>
      </c>
      <c r="K112" s="98">
        <v>25.9</v>
      </c>
      <c r="L112" s="98">
        <v>2.4500000000000002</v>
      </c>
      <c r="M112" s="98">
        <v>1.64</v>
      </c>
      <c r="N112" s="98">
        <v>77.42</v>
      </c>
      <c r="O112" s="98">
        <v>3.9999999999999996</v>
      </c>
      <c r="P112" s="36">
        <f t="shared" si="3"/>
        <v>99.991574690369873</v>
      </c>
      <c r="Q112" s="36">
        <f t="shared" si="4"/>
        <v>102.21341831022306</v>
      </c>
      <c r="R112" s="36">
        <f t="shared" si="5"/>
        <v>102.21341831022306</v>
      </c>
      <c r="S112" s="39"/>
      <c r="T112" s="163">
        <v>1</v>
      </c>
      <c r="U112" s="158">
        <v>1</v>
      </c>
      <c r="V112" s="310">
        <v>1</v>
      </c>
      <c r="W112" s="163">
        <v>3.7</v>
      </c>
      <c r="X112" s="158">
        <v>3.7</v>
      </c>
      <c r="Y112" s="325">
        <v>3.7</v>
      </c>
      <c r="Z112" s="163">
        <v>25.9</v>
      </c>
      <c r="AA112" s="163">
        <v>25.9</v>
      </c>
      <c r="AB112" s="325">
        <v>25.9</v>
      </c>
      <c r="AC112" s="163">
        <v>2.4500000000000002</v>
      </c>
      <c r="AD112" s="163">
        <v>2.4500000000000002</v>
      </c>
      <c r="AE112" s="342">
        <v>2.4500000000000002</v>
      </c>
      <c r="AF112" s="163">
        <v>1.64</v>
      </c>
      <c r="AG112" s="163">
        <v>1.64</v>
      </c>
      <c r="AH112" s="342">
        <v>1.64</v>
      </c>
      <c r="AI112" s="163">
        <v>77.42</v>
      </c>
      <c r="AJ112" s="163">
        <v>77.42</v>
      </c>
      <c r="AK112" s="342">
        <v>77.42</v>
      </c>
      <c r="AL112" s="163">
        <v>6.6</v>
      </c>
      <c r="AM112" s="163">
        <v>6.6</v>
      </c>
      <c r="AN112" s="342">
        <v>3.9999999999999996</v>
      </c>
    </row>
    <row r="113" spans="1:41" ht="36" customHeight="1">
      <c r="A113" s="149"/>
      <c r="B113" s="157" t="s">
        <v>91</v>
      </c>
      <c r="C113" s="151" t="s">
        <v>92</v>
      </c>
      <c r="D113" s="151">
        <v>158.1</v>
      </c>
      <c r="E113" s="93">
        <v>43.071311687193173</v>
      </c>
      <c r="F113" s="163">
        <v>24.902022926500337</v>
      </c>
      <c r="G113" s="163">
        <v>42.395517357600269</v>
      </c>
      <c r="H113" s="163">
        <v>1128</v>
      </c>
      <c r="I113" s="98">
        <v>43</v>
      </c>
      <c r="J113" s="98">
        <v>57</v>
      </c>
      <c r="K113" s="98">
        <v>43</v>
      </c>
      <c r="L113" s="98">
        <v>43</v>
      </c>
      <c r="M113" s="98">
        <v>43</v>
      </c>
      <c r="N113" s="98">
        <v>43</v>
      </c>
      <c r="O113" s="98">
        <v>32</v>
      </c>
      <c r="P113" s="36">
        <f t="shared" si="3"/>
        <v>15.750805140101415</v>
      </c>
      <c r="Q113" s="36">
        <f t="shared" si="4"/>
        <v>57.81579884855168</v>
      </c>
      <c r="R113" s="36">
        <f t="shared" si="5"/>
        <v>98.430987348374984</v>
      </c>
      <c r="S113" s="39"/>
      <c r="T113" s="163">
        <v>43</v>
      </c>
      <c r="U113" s="158">
        <v>43</v>
      </c>
      <c r="V113" s="310">
        <v>43</v>
      </c>
      <c r="W113" s="163">
        <v>57</v>
      </c>
      <c r="X113" s="158">
        <v>57</v>
      </c>
      <c r="Y113" s="325">
        <v>57</v>
      </c>
      <c r="Z113" s="163">
        <v>43.011583011583021</v>
      </c>
      <c r="AA113" s="163">
        <v>43.011583011583021</v>
      </c>
      <c r="AB113" s="325">
        <v>43</v>
      </c>
      <c r="AC113" s="163">
        <v>42.857142857142854</v>
      </c>
      <c r="AD113" s="163">
        <v>42.857142857142854</v>
      </c>
      <c r="AE113" s="342">
        <v>43</v>
      </c>
      <c r="AF113" s="163">
        <v>43.292682926829265</v>
      </c>
      <c r="AG113" s="163">
        <v>43.292682926829265</v>
      </c>
      <c r="AH113" s="342">
        <v>43</v>
      </c>
      <c r="AI113" s="163">
        <v>42.999225006458275</v>
      </c>
      <c r="AJ113" s="163">
        <v>42.999225006458275</v>
      </c>
      <c r="AK113" s="342">
        <v>43</v>
      </c>
      <c r="AL113" s="163">
        <v>31.969696969696972</v>
      </c>
      <c r="AM113" s="163">
        <v>32</v>
      </c>
      <c r="AN113" s="325">
        <v>32</v>
      </c>
    </row>
    <row r="114" spans="1:41" ht="36" customHeight="1">
      <c r="A114" s="149"/>
      <c r="B114" s="157" t="s">
        <v>93</v>
      </c>
      <c r="C114" s="151" t="s">
        <v>80</v>
      </c>
      <c r="D114" s="151">
        <v>300.26</v>
      </c>
      <c r="E114" s="93">
        <v>500.101</v>
      </c>
      <c r="F114" s="163">
        <v>295.43759999999997</v>
      </c>
      <c r="G114" s="163">
        <v>503.15000000000003</v>
      </c>
      <c r="H114" s="163">
        <v>3142.8455519999998</v>
      </c>
      <c r="I114" s="98">
        <v>4.3</v>
      </c>
      <c r="J114" s="98">
        <v>21.09</v>
      </c>
      <c r="K114" s="98">
        <v>111.37</v>
      </c>
      <c r="L114" s="98">
        <v>10.535</v>
      </c>
      <c r="M114" s="98">
        <v>7.0999999999999988</v>
      </c>
      <c r="N114" s="98">
        <v>332.90600000000001</v>
      </c>
      <c r="O114" s="98">
        <v>12.799999999999999</v>
      </c>
      <c r="P114" s="36">
        <f t="shared" si="3"/>
        <v>98.39392526477053</v>
      </c>
      <c r="Q114" s="36">
        <f t="shared" si="4"/>
        <v>59.075586731480236</v>
      </c>
      <c r="R114" s="36">
        <f t="shared" si="5"/>
        <v>100.60967684527726</v>
      </c>
      <c r="S114" s="39"/>
      <c r="T114" s="163">
        <v>4.3</v>
      </c>
      <c r="U114" s="163">
        <v>4.3</v>
      </c>
      <c r="V114" s="325">
        <v>4.3</v>
      </c>
      <c r="W114" s="163">
        <v>21.1</v>
      </c>
      <c r="X114" s="158">
        <v>21.1</v>
      </c>
      <c r="Y114" s="325">
        <v>21.09</v>
      </c>
      <c r="Z114" s="163">
        <v>111.4</v>
      </c>
      <c r="AA114" s="163">
        <v>111.4</v>
      </c>
      <c r="AB114" s="325">
        <v>111.37</v>
      </c>
      <c r="AC114" s="163">
        <v>10.5</v>
      </c>
      <c r="AD114" s="163">
        <v>10.5</v>
      </c>
      <c r="AE114" s="342">
        <v>10.535</v>
      </c>
      <c r="AF114" s="163">
        <v>7.1</v>
      </c>
      <c r="AG114" s="163">
        <v>7.0999999999999988</v>
      </c>
      <c r="AH114" s="342">
        <v>7.0999999999999988</v>
      </c>
      <c r="AI114" s="163">
        <v>332.9</v>
      </c>
      <c r="AJ114" s="163">
        <v>332.9</v>
      </c>
      <c r="AK114" s="342">
        <v>332.90600000000001</v>
      </c>
      <c r="AL114" s="163">
        <v>21.1</v>
      </c>
      <c r="AM114" s="163">
        <v>21.119999999999997</v>
      </c>
      <c r="AN114" s="325">
        <v>12.799999999999999</v>
      </c>
    </row>
    <row r="115" spans="1:41" s="136" customFormat="1" ht="36" customHeight="1">
      <c r="A115" s="139" t="s">
        <v>155</v>
      </c>
      <c r="B115" s="140" t="s">
        <v>156</v>
      </c>
      <c r="C115" s="140"/>
      <c r="E115" s="140"/>
      <c r="F115" s="163"/>
      <c r="G115" s="163"/>
      <c r="H115" s="163">
        <v>2765.4731519999996</v>
      </c>
      <c r="I115" s="140"/>
      <c r="J115" s="140"/>
      <c r="K115" s="140"/>
      <c r="L115" s="140"/>
      <c r="M115" s="140"/>
      <c r="N115" s="140"/>
      <c r="O115" s="140"/>
      <c r="P115" s="54"/>
      <c r="Q115" s="54"/>
      <c r="R115" s="54"/>
      <c r="S115" s="218"/>
      <c r="T115" s="145"/>
      <c r="U115" s="146"/>
      <c r="V115" s="308"/>
      <c r="W115" s="145"/>
      <c r="X115" s="146"/>
      <c r="Y115" s="308"/>
      <c r="Z115" s="145"/>
      <c r="AA115" s="146"/>
      <c r="AB115" s="308"/>
      <c r="AC115" s="145"/>
      <c r="AD115" s="146"/>
      <c r="AE115" s="308"/>
      <c r="AF115" s="145"/>
      <c r="AG115" s="146"/>
      <c r="AH115" s="308"/>
      <c r="AI115" s="145"/>
      <c r="AJ115" s="146"/>
      <c r="AK115" s="308"/>
      <c r="AL115" s="167"/>
      <c r="AM115" s="146"/>
      <c r="AN115" s="347"/>
    </row>
    <row r="116" spans="1:41" s="136" customFormat="1" ht="36" customHeight="1">
      <c r="A116" s="139">
        <v>1</v>
      </c>
      <c r="B116" s="164" t="s">
        <v>157</v>
      </c>
      <c r="C116" s="140" t="s">
        <v>21</v>
      </c>
      <c r="D116" s="140">
        <v>27.926742286067594</v>
      </c>
      <c r="E116" s="166">
        <v>28.341069716215639</v>
      </c>
      <c r="F116" s="166">
        <v>28.343959892609298</v>
      </c>
      <c r="G116" s="166">
        <v>28.430768405004542</v>
      </c>
      <c r="H116" s="163"/>
      <c r="I116" s="166">
        <v>17.74812918471839</v>
      </c>
      <c r="J116" s="166">
        <v>9.3348992245384377</v>
      </c>
      <c r="K116" s="166">
        <v>3.3520267820969356</v>
      </c>
      <c r="L116" s="166">
        <v>12.093487814622453</v>
      </c>
      <c r="M116" s="166">
        <v>20.192167284833971</v>
      </c>
      <c r="N116" s="166">
        <v>9.436695805912974</v>
      </c>
      <c r="O116" s="166">
        <v>42.769509363531668</v>
      </c>
      <c r="P116" s="54">
        <f t="shared" si="3"/>
        <v>101.49397162858429</v>
      </c>
      <c r="Q116" s="54">
        <f t="shared" si="4"/>
        <v>100.01019783805833</v>
      </c>
      <c r="R116" s="54">
        <f t="shared" si="5"/>
        <v>100.31649718831036</v>
      </c>
      <c r="S116" s="218"/>
      <c r="T116" s="219">
        <v>15.813312327688065</v>
      </c>
      <c r="U116" s="220">
        <v>16.669948798739661</v>
      </c>
      <c r="V116" s="326">
        <v>17.74812918471839</v>
      </c>
      <c r="W116" s="220">
        <v>8.1069411581837958</v>
      </c>
      <c r="X116" s="220">
        <v>8.1466641336073646</v>
      </c>
      <c r="Y116" s="326">
        <v>9.3348992245384377</v>
      </c>
      <c r="Z116" s="219">
        <v>2.4138004563191675</v>
      </c>
      <c r="AA116" s="219">
        <v>2.4138004563191675</v>
      </c>
      <c r="AB116" s="340">
        <v>3.3520267820969356</v>
      </c>
      <c r="AC116" s="220">
        <v>11.350379544546543</v>
      </c>
      <c r="AD116" s="220">
        <v>11.350379544546543</v>
      </c>
      <c r="AE116" s="326">
        <v>12.093487814622453</v>
      </c>
      <c r="AF116" s="220">
        <v>20.192167284833971</v>
      </c>
      <c r="AG116" s="220">
        <v>20.192167284833971</v>
      </c>
      <c r="AH116" s="326">
        <v>20.192167284833971</v>
      </c>
      <c r="AI116" s="220">
        <v>8.9738237894116484</v>
      </c>
      <c r="AJ116" s="220">
        <v>9.0294830239334711</v>
      </c>
      <c r="AK116" s="326">
        <v>9.436695805912974</v>
      </c>
      <c r="AL116" s="220">
        <v>42.702851831415707</v>
      </c>
      <c r="AM116" s="220">
        <v>42.702851831415707</v>
      </c>
      <c r="AN116" s="326">
        <v>42.769509363531668</v>
      </c>
    </row>
    <row r="117" spans="1:41" s="136" customFormat="1" ht="36" customHeight="1">
      <c r="A117" s="139">
        <v>2</v>
      </c>
      <c r="B117" s="164" t="s">
        <v>158</v>
      </c>
      <c r="C117" s="140" t="s">
        <v>72</v>
      </c>
      <c r="D117" s="140">
        <v>3759.1099999999997</v>
      </c>
      <c r="E117" s="165">
        <v>3759.11</v>
      </c>
      <c r="F117" s="165">
        <v>3759.1100000000006</v>
      </c>
      <c r="G117" s="165">
        <v>3759.1100000000006</v>
      </c>
      <c r="H117" s="442">
        <v>118.68</v>
      </c>
      <c r="I117" s="166">
        <v>52.23</v>
      </c>
      <c r="J117" s="166">
        <v>20.23</v>
      </c>
      <c r="K117" s="166">
        <v>16.59</v>
      </c>
      <c r="L117" s="166">
        <v>31.88</v>
      </c>
      <c r="M117" s="166">
        <v>91.77</v>
      </c>
      <c r="N117" s="166">
        <v>419.47</v>
      </c>
      <c r="O117" s="166">
        <v>3126.94</v>
      </c>
      <c r="P117" s="54">
        <f t="shared" si="3"/>
        <v>100.00000000000003</v>
      </c>
      <c r="Q117" s="54">
        <f t="shared" si="4"/>
        <v>100</v>
      </c>
      <c r="R117" s="54">
        <f t="shared" si="5"/>
        <v>100</v>
      </c>
      <c r="S117" s="218"/>
      <c r="T117" s="219">
        <v>52.23</v>
      </c>
      <c r="U117" s="220">
        <v>52.23</v>
      </c>
      <c r="V117" s="326">
        <v>52.23</v>
      </c>
      <c r="W117" s="219">
        <v>20.23</v>
      </c>
      <c r="X117" s="220">
        <v>20.23</v>
      </c>
      <c r="Y117" s="326">
        <v>20.23</v>
      </c>
      <c r="Z117" s="219">
        <v>16.59</v>
      </c>
      <c r="AA117" s="220">
        <v>16.59</v>
      </c>
      <c r="AB117" s="326">
        <v>16.59</v>
      </c>
      <c r="AC117" s="219">
        <v>31.88</v>
      </c>
      <c r="AD117" s="220">
        <v>31.88</v>
      </c>
      <c r="AE117" s="326">
        <v>31.88</v>
      </c>
      <c r="AF117" s="219">
        <v>91.77</v>
      </c>
      <c r="AG117" s="220">
        <v>91.77</v>
      </c>
      <c r="AH117" s="326">
        <v>91.77</v>
      </c>
      <c r="AI117" s="219">
        <v>419.47</v>
      </c>
      <c r="AJ117" s="220">
        <v>419.47</v>
      </c>
      <c r="AK117" s="326">
        <v>419.47</v>
      </c>
      <c r="AL117" s="219">
        <v>3126.94</v>
      </c>
      <c r="AM117" s="220">
        <v>3126.94</v>
      </c>
      <c r="AN117" s="326">
        <v>3126.94</v>
      </c>
    </row>
    <row r="118" spans="1:41" s="443" customFormat="1" ht="45.75" customHeight="1">
      <c r="A118" s="149"/>
      <c r="B118" s="157" t="s">
        <v>159</v>
      </c>
      <c r="C118" s="151" t="s">
        <v>72</v>
      </c>
      <c r="D118" s="151">
        <v>2655.33</v>
      </c>
      <c r="E118" s="93">
        <v>2667.23</v>
      </c>
      <c r="F118" s="93">
        <v>2671.9999999999995</v>
      </c>
      <c r="G118" s="93">
        <v>2672.0799999999995</v>
      </c>
      <c r="H118" s="163">
        <v>118.68</v>
      </c>
      <c r="I118" s="98">
        <v>32.07</v>
      </c>
      <c r="J118" s="98">
        <v>9.1300000000000026</v>
      </c>
      <c r="K118" s="98">
        <v>8.34</v>
      </c>
      <c r="L118" s="98">
        <v>28.41</v>
      </c>
      <c r="M118" s="98">
        <v>68.44</v>
      </c>
      <c r="N118" s="98">
        <v>216.07999999999998</v>
      </c>
      <c r="O118" s="98">
        <v>2304.7600000000002</v>
      </c>
      <c r="P118" s="36">
        <f t="shared" si="3"/>
        <v>100.627793908855</v>
      </c>
      <c r="Q118" s="36">
        <f t="shared" si="4"/>
        <v>100.17883722063712</v>
      </c>
      <c r="R118" s="36">
        <f t="shared" si="5"/>
        <v>100.18183658702097</v>
      </c>
      <c r="S118" s="39"/>
      <c r="T118" s="221">
        <v>30.33</v>
      </c>
      <c r="U118" s="222">
        <v>32.07</v>
      </c>
      <c r="V118" s="327">
        <v>32.07</v>
      </c>
      <c r="W118" s="221">
        <v>8.9</v>
      </c>
      <c r="X118" s="222">
        <v>9.1300000000000026</v>
      </c>
      <c r="Y118" s="327">
        <v>9.1300000000000026</v>
      </c>
      <c r="Z118" s="221">
        <v>8.34</v>
      </c>
      <c r="AA118" s="222">
        <v>8.34</v>
      </c>
      <c r="AB118" s="327">
        <v>8.34</v>
      </c>
      <c r="AC118" s="221">
        <v>28.41</v>
      </c>
      <c r="AD118" s="222">
        <v>28.41</v>
      </c>
      <c r="AE118" s="327">
        <v>28.41</v>
      </c>
      <c r="AF118" s="221">
        <v>68.44</v>
      </c>
      <c r="AG118" s="222">
        <v>68.44</v>
      </c>
      <c r="AH118" s="327">
        <v>68.44</v>
      </c>
      <c r="AI118" s="221">
        <v>215.66</v>
      </c>
      <c r="AJ118" s="222">
        <v>215.44</v>
      </c>
      <c r="AK118" s="327">
        <v>216.07999999999998</v>
      </c>
      <c r="AL118" s="221">
        <v>2304.7600000000002</v>
      </c>
      <c r="AM118" s="222">
        <v>2304.7600000000002</v>
      </c>
      <c r="AN118" s="327">
        <v>2304.7600000000002</v>
      </c>
      <c r="AO118" s="133"/>
    </row>
    <row r="119" spans="1:41" s="443" customFormat="1" ht="36" customHeight="1">
      <c r="A119" s="149"/>
      <c r="B119" s="150" t="s">
        <v>160</v>
      </c>
      <c r="C119" s="151" t="s">
        <v>72</v>
      </c>
      <c r="D119" s="151">
        <v>2454.9799999999996</v>
      </c>
      <c r="E119" s="95">
        <v>2457.2399999999998</v>
      </c>
      <c r="F119" s="93">
        <v>2461.8699999999994</v>
      </c>
      <c r="G119" s="93">
        <v>2461.8699999999994</v>
      </c>
      <c r="H119" s="163">
        <v>42.395517357600269</v>
      </c>
      <c r="I119" s="98">
        <v>9.01</v>
      </c>
      <c r="J119" s="98">
        <v>2.46</v>
      </c>
      <c r="K119" s="98">
        <v>0</v>
      </c>
      <c r="L119" s="98">
        <v>27.84</v>
      </c>
      <c r="M119" s="98">
        <v>46.37</v>
      </c>
      <c r="N119" s="98">
        <v>114.58</v>
      </c>
      <c r="O119" s="98">
        <v>2256.98</v>
      </c>
      <c r="P119" s="36">
        <f t="shared" si="3"/>
        <v>100.280654017548</v>
      </c>
      <c r="Q119" s="36">
        <f t="shared" si="4"/>
        <v>100.18842278328529</v>
      </c>
      <c r="R119" s="36">
        <f t="shared" si="5"/>
        <v>100.18842278328529</v>
      </c>
      <c r="S119" s="39"/>
      <c r="T119" s="221">
        <v>9.01</v>
      </c>
      <c r="U119" s="222">
        <v>9.01</v>
      </c>
      <c r="V119" s="327">
        <v>9.01</v>
      </c>
      <c r="W119" s="224">
        <v>2.46</v>
      </c>
      <c r="X119" s="225">
        <v>2.46</v>
      </c>
      <c r="Y119" s="335">
        <v>2.46</v>
      </c>
      <c r="Z119" s="154">
        <v>0</v>
      </c>
      <c r="AA119" s="155">
        <v>0</v>
      </c>
      <c r="AB119" s="317">
        <v>0</v>
      </c>
      <c r="AC119" s="224">
        <v>27.84</v>
      </c>
      <c r="AD119" s="225">
        <v>27.84</v>
      </c>
      <c r="AE119" s="335">
        <v>27.84</v>
      </c>
      <c r="AF119" s="226">
        <v>46.37</v>
      </c>
      <c r="AG119" s="227">
        <v>46.37</v>
      </c>
      <c r="AH119" s="346">
        <v>46.37</v>
      </c>
      <c r="AI119" s="224">
        <v>114.16</v>
      </c>
      <c r="AJ119" s="225">
        <v>114.58</v>
      </c>
      <c r="AK119" s="335">
        <v>114.58</v>
      </c>
      <c r="AL119" s="97">
        <v>2256.98</v>
      </c>
      <c r="AM119" s="225">
        <v>2256.98</v>
      </c>
      <c r="AN119" s="335">
        <v>2256.98</v>
      </c>
      <c r="AO119" s="133"/>
    </row>
    <row r="120" spans="1:41" s="443" customFormat="1" ht="36" customHeight="1">
      <c r="A120" s="149"/>
      <c r="B120" s="150" t="s">
        <v>161</v>
      </c>
      <c r="C120" s="151" t="s">
        <v>72</v>
      </c>
      <c r="D120" s="151">
        <v>200.35</v>
      </c>
      <c r="E120" s="95">
        <v>209.99</v>
      </c>
      <c r="F120" s="93">
        <v>210.13</v>
      </c>
      <c r="G120" s="93">
        <v>210.20999999999998</v>
      </c>
      <c r="H120" s="163">
        <v>503.15000000000003</v>
      </c>
      <c r="I120" s="98">
        <v>23.06</v>
      </c>
      <c r="J120" s="98">
        <v>6.6700000000000017</v>
      </c>
      <c r="K120" s="98">
        <v>8.34</v>
      </c>
      <c r="L120" s="98">
        <v>0.56999999999999995</v>
      </c>
      <c r="M120" s="98">
        <v>22.07</v>
      </c>
      <c r="N120" s="98">
        <v>101.5</v>
      </c>
      <c r="O120" s="98">
        <v>47.78</v>
      </c>
      <c r="P120" s="36">
        <f t="shared" si="3"/>
        <v>104.88145744946344</v>
      </c>
      <c r="Q120" s="36">
        <f t="shared" si="4"/>
        <v>100.06666984142102</v>
      </c>
      <c r="R120" s="36">
        <f t="shared" si="5"/>
        <v>100.1047668936616</v>
      </c>
      <c r="S120" s="39"/>
      <c r="T120" s="221">
        <v>21.32</v>
      </c>
      <c r="U120" s="222">
        <v>23.06</v>
      </c>
      <c r="V120" s="327">
        <v>23.06</v>
      </c>
      <c r="W120" s="224">
        <v>6.44</v>
      </c>
      <c r="X120" s="225">
        <v>6.6700000000000017</v>
      </c>
      <c r="Y120" s="335">
        <v>6.6700000000000017</v>
      </c>
      <c r="Z120" s="224">
        <v>8.34</v>
      </c>
      <c r="AA120" s="225">
        <v>8.34</v>
      </c>
      <c r="AB120" s="335">
        <v>8.34</v>
      </c>
      <c r="AC120" s="224">
        <v>0.56999999999999995</v>
      </c>
      <c r="AD120" s="225">
        <v>0.56999999999999995</v>
      </c>
      <c r="AE120" s="335">
        <v>0.56999999999999995</v>
      </c>
      <c r="AF120" s="226">
        <v>22.07</v>
      </c>
      <c r="AG120" s="227">
        <v>22.07</v>
      </c>
      <c r="AH120" s="346">
        <v>22.07</v>
      </c>
      <c r="AI120" s="224">
        <v>101.5</v>
      </c>
      <c r="AJ120" s="225">
        <v>100.86000000000001</v>
      </c>
      <c r="AK120" s="335">
        <v>101.5</v>
      </c>
      <c r="AL120" s="96">
        <v>47.78</v>
      </c>
      <c r="AM120" s="225">
        <v>47.78</v>
      </c>
      <c r="AN120" s="329">
        <v>47.78</v>
      </c>
      <c r="AO120" s="133"/>
    </row>
    <row r="121" spans="1:41" s="443" customFormat="1" ht="36" customHeight="1">
      <c r="A121" s="149"/>
      <c r="B121" s="150" t="s">
        <v>162</v>
      </c>
      <c r="C121" s="151" t="s">
        <v>72</v>
      </c>
      <c r="D121" s="151">
        <v>76.680000000000007</v>
      </c>
      <c r="E121" s="95">
        <v>67.040000000000006</v>
      </c>
      <c r="F121" s="93">
        <v>61.879999999999995</v>
      </c>
      <c r="G121" s="93">
        <v>61.8</v>
      </c>
      <c r="H121" s="407"/>
      <c r="I121" s="98">
        <v>2.0499999999999998</v>
      </c>
      <c r="J121" s="98">
        <v>3.4</v>
      </c>
      <c r="K121" s="98">
        <v>2.0699999999999998</v>
      </c>
      <c r="L121" s="98">
        <v>0</v>
      </c>
      <c r="M121" s="98">
        <v>4.3600000000000003</v>
      </c>
      <c r="N121" s="98">
        <v>23.670000000000016</v>
      </c>
      <c r="O121" s="98">
        <v>31.49</v>
      </c>
      <c r="P121" s="36">
        <f t="shared" si="3"/>
        <v>80.699008868022943</v>
      </c>
      <c r="Q121" s="36">
        <f t="shared" si="4"/>
        <v>92.303102625298308</v>
      </c>
      <c r="R121" s="36">
        <f t="shared" si="5"/>
        <v>92.183770883054876</v>
      </c>
      <c r="S121" s="39"/>
      <c r="T121" s="221">
        <v>3.79</v>
      </c>
      <c r="U121" s="222">
        <v>2.0499999999999998</v>
      </c>
      <c r="V121" s="327">
        <v>2.0499999999999998</v>
      </c>
      <c r="W121" s="224">
        <v>3.63</v>
      </c>
      <c r="X121" s="225">
        <v>3.4</v>
      </c>
      <c r="Y121" s="335">
        <v>3.4</v>
      </c>
      <c r="Z121" s="224">
        <v>2.0699999999999998</v>
      </c>
      <c r="AA121" s="225">
        <v>2.0699999999999998</v>
      </c>
      <c r="AB121" s="335">
        <v>2.0699999999999998</v>
      </c>
      <c r="AC121" s="224">
        <v>0</v>
      </c>
      <c r="AD121" s="225">
        <v>0</v>
      </c>
      <c r="AE121" s="335">
        <v>0</v>
      </c>
      <c r="AF121" s="226">
        <v>4.3600000000000003</v>
      </c>
      <c r="AG121" s="227">
        <v>4.3600000000000003</v>
      </c>
      <c r="AH121" s="346">
        <v>4.3600000000000003</v>
      </c>
      <c r="AI121" s="224">
        <v>24.7</v>
      </c>
      <c r="AJ121" s="225">
        <v>24.310000000000002</v>
      </c>
      <c r="AK121" s="335">
        <v>23.670000000000016</v>
      </c>
      <c r="AL121" s="97">
        <v>31.490000000000002</v>
      </c>
      <c r="AM121" s="225">
        <v>31.490000000000002</v>
      </c>
      <c r="AN121" s="313">
        <v>31.49</v>
      </c>
      <c r="AO121" s="133"/>
    </row>
    <row r="122" spans="1:41" s="443" customFormat="1" ht="36" customHeight="1">
      <c r="A122" s="149"/>
      <c r="B122" s="150" t="s">
        <v>163</v>
      </c>
      <c r="C122" s="151" t="s">
        <v>72</v>
      </c>
      <c r="D122" s="151">
        <v>1027.1000000000001</v>
      </c>
      <c r="E122" s="95">
        <v>1024.8399999999999</v>
      </c>
      <c r="F122" s="93">
        <v>1025.2300000000005</v>
      </c>
      <c r="G122" s="93">
        <v>1025.2300000000005</v>
      </c>
      <c r="H122" s="163"/>
      <c r="I122" s="98">
        <v>18.109999999999996</v>
      </c>
      <c r="J122" s="98">
        <v>7.6999999999999975</v>
      </c>
      <c r="K122" s="98">
        <v>6.18</v>
      </c>
      <c r="L122" s="98">
        <v>3.4699999999999989</v>
      </c>
      <c r="M122" s="98">
        <v>18.97</v>
      </c>
      <c r="N122" s="98">
        <v>179.72000000000003</v>
      </c>
      <c r="O122" s="98">
        <v>790.68999999999983</v>
      </c>
      <c r="P122" s="36">
        <f t="shared" si="3"/>
        <v>99.817933988900833</v>
      </c>
      <c r="Q122" s="36">
        <f t="shared" si="4"/>
        <v>100.03805472073695</v>
      </c>
      <c r="R122" s="36">
        <f t="shared" si="5"/>
        <v>100.03805472073695</v>
      </c>
      <c r="S122" s="39"/>
      <c r="T122" s="221">
        <v>18.11</v>
      </c>
      <c r="U122" s="222">
        <v>18.109999999999996</v>
      </c>
      <c r="V122" s="327">
        <v>18.109999999999996</v>
      </c>
      <c r="W122" s="224">
        <v>7.7</v>
      </c>
      <c r="X122" s="225">
        <v>7.6999999999999975</v>
      </c>
      <c r="Y122" s="335">
        <v>7.6999999999999975</v>
      </c>
      <c r="Z122" s="224">
        <v>6.18</v>
      </c>
      <c r="AA122" s="225">
        <v>6.18</v>
      </c>
      <c r="AB122" s="335">
        <v>6.18</v>
      </c>
      <c r="AC122" s="224">
        <v>3.4699999999999989</v>
      </c>
      <c r="AD122" s="225">
        <v>3.4699999999999989</v>
      </c>
      <c r="AE122" s="335">
        <v>3.4699999999999989</v>
      </c>
      <c r="AF122" s="226">
        <v>18.97</v>
      </c>
      <c r="AG122" s="227">
        <v>18.97</v>
      </c>
      <c r="AH122" s="346">
        <v>18.97</v>
      </c>
      <c r="AI122" s="224">
        <v>179.11000000000004</v>
      </c>
      <c r="AJ122" s="225">
        <v>179.72000000000003</v>
      </c>
      <c r="AK122" s="335">
        <v>179.72000000000003</v>
      </c>
      <c r="AL122" s="97">
        <v>790.68999999999983</v>
      </c>
      <c r="AM122" s="225">
        <v>790.68999999999983</v>
      </c>
      <c r="AN122" s="335">
        <v>790.68999999999983</v>
      </c>
      <c r="AO122" s="133"/>
    </row>
    <row r="123" spans="1:41" s="133" customFormat="1" ht="45.75" customHeight="1">
      <c r="A123" s="149">
        <v>3</v>
      </c>
      <c r="B123" s="157" t="s">
        <v>164</v>
      </c>
      <c r="C123" s="151" t="s">
        <v>72</v>
      </c>
      <c r="D123" s="151">
        <v>50.209999999999994</v>
      </c>
      <c r="E123" s="95">
        <v>78.45</v>
      </c>
      <c r="F123" s="95">
        <v>73.959999999999994</v>
      </c>
      <c r="G123" s="95">
        <v>82.29</v>
      </c>
      <c r="H123" s="444">
        <v>28.430768405004542</v>
      </c>
      <c r="I123" s="98">
        <v>3.98</v>
      </c>
      <c r="J123" s="98">
        <v>44.92</v>
      </c>
      <c r="K123" s="98">
        <v>7.3800000000000008</v>
      </c>
      <c r="L123" s="98">
        <v>1.86</v>
      </c>
      <c r="M123" s="98">
        <v>0.7</v>
      </c>
      <c r="N123" s="98">
        <v>14.5</v>
      </c>
      <c r="O123" s="98">
        <v>5.1100000000000003</v>
      </c>
      <c r="P123" s="36">
        <f t="shared" si="3"/>
        <v>147.30133439553873</v>
      </c>
      <c r="Q123" s="36">
        <f t="shared" si="4"/>
        <v>94.276609305289995</v>
      </c>
      <c r="R123" s="36">
        <f t="shared" si="5"/>
        <v>104.89483747609944</v>
      </c>
      <c r="S123" s="39"/>
      <c r="T123" s="229">
        <v>1.79</v>
      </c>
      <c r="U123" s="230">
        <v>1.79</v>
      </c>
      <c r="V123" s="328">
        <v>3.98</v>
      </c>
      <c r="W123" s="231">
        <v>38.04</v>
      </c>
      <c r="X123" s="232">
        <v>38.04</v>
      </c>
      <c r="Y123" s="336">
        <v>44.92</v>
      </c>
      <c r="Z123" s="231">
        <v>2.98</v>
      </c>
      <c r="AA123" s="232">
        <v>2.98</v>
      </c>
      <c r="AB123" s="336">
        <v>7.3800000000000008</v>
      </c>
      <c r="AC123" s="152">
        <v>0</v>
      </c>
      <c r="AD123" s="153">
        <v>0</v>
      </c>
      <c r="AE123" s="343">
        <v>1.86</v>
      </c>
      <c r="AF123" s="231">
        <v>0.7</v>
      </c>
      <c r="AG123" s="232">
        <v>0.7</v>
      </c>
      <c r="AH123" s="336">
        <v>0.7</v>
      </c>
      <c r="AI123" s="231">
        <v>3.61</v>
      </c>
      <c r="AJ123" s="232">
        <v>5.19</v>
      </c>
      <c r="AK123" s="336">
        <v>14.5</v>
      </c>
      <c r="AL123" s="233">
        <v>1.51</v>
      </c>
      <c r="AM123" s="234">
        <v>1.51</v>
      </c>
      <c r="AN123" s="350">
        <v>5.1100000000000003</v>
      </c>
    </row>
    <row r="124" spans="1:41" s="133" customFormat="1" ht="45.75" customHeight="1">
      <c r="A124" s="149">
        <v>4</v>
      </c>
      <c r="B124" s="157" t="s">
        <v>165</v>
      </c>
      <c r="C124" s="151" t="s">
        <v>72</v>
      </c>
      <c r="D124" s="151">
        <v>2723.9599999999996</v>
      </c>
      <c r="E124" s="95">
        <v>2735.86</v>
      </c>
      <c r="F124" s="95">
        <v>2745.5</v>
      </c>
      <c r="G124" s="95">
        <v>2746.95</v>
      </c>
      <c r="H124" s="445">
        <v>3759.1100000000006</v>
      </c>
      <c r="I124" s="98">
        <v>32.07</v>
      </c>
      <c r="J124" s="98">
        <v>18.790000000000003</v>
      </c>
      <c r="K124" s="98">
        <v>8.34</v>
      </c>
      <c r="L124" s="98">
        <v>29.62</v>
      </c>
      <c r="M124" s="98">
        <v>69.88</v>
      </c>
      <c r="N124" s="98">
        <v>226.63</v>
      </c>
      <c r="O124" s="98">
        <v>2350.5300000000002</v>
      </c>
      <c r="P124" s="36">
        <f t="shared" si="3"/>
        <v>100.79076051043336</v>
      </c>
      <c r="Q124" s="36">
        <f t="shared" si="4"/>
        <v>100.3523572112608</v>
      </c>
      <c r="R124" s="36">
        <f t="shared" si="5"/>
        <v>100.40535699926164</v>
      </c>
      <c r="S124" s="39"/>
      <c r="T124" s="96">
        <v>30.33</v>
      </c>
      <c r="U124" s="228">
        <v>32.07</v>
      </c>
      <c r="V124" s="329">
        <v>32.07</v>
      </c>
      <c r="W124" s="96">
        <v>18.560000000000002</v>
      </c>
      <c r="X124" s="228">
        <v>18.790000000000003</v>
      </c>
      <c r="Y124" s="329">
        <v>18.790000000000003</v>
      </c>
      <c r="Z124" s="96">
        <v>8.34</v>
      </c>
      <c r="AA124" s="178">
        <v>8.34</v>
      </c>
      <c r="AB124" s="313">
        <v>8.34</v>
      </c>
      <c r="AC124" s="97">
        <v>29.62</v>
      </c>
      <c r="AD124" s="228">
        <v>29.62</v>
      </c>
      <c r="AE124" s="329">
        <v>29.62</v>
      </c>
      <c r="AF124" s="97">
        <v>69.88</v>
      </c>
      <c r="AG124" s="178">
        <v>69.88</v>
      </c>
      <c r="AH124" s="313">
        <v>69.88</v>
      </c>
      <c r="AI124" s="96">
        <v>226.21</v>
      </c>
      <c r="AJ124" s="178">
        <v>225.99</v>
      </c>
      <c r="AK124" s="313">
        <v>226.63</v>
      </c>
      <c r="AL124" s="96">
        <v>2350.5300000000002</v>
      </c>
      <c r="AM124" s="178">
        <v>2350.5300000000002</v>
      </c>
      <c r="AN124" s="313">
        <v>2350.5300000000002</v>
      </c>
    </row>
    <row r="125" spans="1:41" s="443" customFormat="1" ht="39.75" customHeight="1">
      <c r="A125" s="149"/>
      <c r="B125" s="150" t="s">
        <v>166</v>
      </c>
      <c r="C125" s="151" t="s">
        <v>72</v>
      </c>
      <c r="D125" s="151">
        <v>2664.24</v>
      </c>
      <c r="E125" s="95">
        <v>2676.1400000000003</v>
      </c>
      <c r="F125" s="95">
        <v>2685.78</v>
      </c>
      <c r="G125" s="95">
        <v>2687.23</v>
      </c>
      <c r="H125" s="446">
        <v>2672.0799999999995</v>
      </c>
      <c r="I125" s="98">
        <v>32.07</v>
      </c>
      <c r="J125" s="98">
        <v>18.040000000000003</v>
      </c>
      <c r="K125" s="98">
        <v>8.34</v>
      </c>
      <c r="L125" s="98">
        <v>28.41</v>
      </c>
      <c r="M125" s="98">
        <v>68.44</v>
      </c>
      <c r="N125" s="98">
        <v>216.07999999999998</v>
      </c>
      <c r="O125" s="98">
        <v>2304.7600000000002</v>
      </c>
      <c r="P125" s="36">
        <f t="shared" si="3"/>
        <v>100.80848572200703</v>
      </c>
      <c r="Q125" s="36">
        <f t="shared" si="4"/>
        <v>100.36022031732271</v>
      </c>
      <c r="R125" s="36">
        <f t="shared" si="5"/>
        <v>100.41440283393244</v>
      </c>
      <c r="S125" s="39"/>
      <c r="T125" s="229">
        <v>30.33</v>
      </c>
      <c r="U125" s="230">
        <v>32.07</v>
      </c>
      <c r="V125" s="328">
        <v>32.07</v>
      </c>
      <c r="W125" s="235">
        <v>17.810000000000002</v>
      </c>
      <c r="X125" s="236">
        <v>18.040000000000003</v>
      </c>
      <c r="Y125" s="337">
        <v>18.040000000000003</v>
      </c>
      <c r="Z125" s="235">
        <v>8.34</v>
      </c>
      <c r="AA125" s="236">
        <v>8.34</v>
      </c>
      <c r="AB125" s="337">
        <v>8.34</v>
      </c>
      <c r="AC125" s="154">
        <v>28.41</v>
      </c>
      <c r="AD125" s="155">
        <v>28.41</v>
      </c>
      <c r="AE125" s="317">
        <v>28.41</v>
      </c>
      <c r="AF125" s="237">
        <v>68.44</v>
      </c>
      <c r="AG125" s="238">
        <v>68.44</v>
      </c>
      <c r="AH125" s="338">
        <v>68.44</v>
      </c>
      <c r="AI125" s="239">
        <v>215.66</v>
      </c>
      <c r="AJ125" s="155">
        <v>215.44</v>
      </c>
      <c r="AK125" s="317">
        <v>216.07999999999998</v>
      </c>
      <c r="AL125" s="240">
        <v>2304.7600000000002</v>
      </c>
      <c r="AM125" s="155">
        <v>2304.7600000000002</v>
      </c>
      <c r="AN125" s="313">
        <v>2304.7600000000002</v>
      </c>
      <c r="AO125" s="133"/>
    </row>
    <row r="126" spans="1:41" s="443" customFormat="1" ht="39.75" customHeight="1">
      <c r="A126" s="149"/>
      <c r="B126" s="157" t="s">
        <v>167</v>
      </c>
      <c r="C126" s="151" t="s">
        <v>72</v>
      </c>
      <c r="D126" s="151">
        <v>59.720000000000006</v>
      </c>
      <c r="E126" s="93">
        <v>59.719999999999821</v>
      </c>
      <c r="F126" s="95">
        <v>59.719999999999821</v>
      </c>
      <c r="G126" s="95">
        <v>59.719999999999821</v>
      </c>
      <c r="H126" s="446">
        <v>2461.8699999999994</v>
      </c>
      <c r="I126" s="98" t="s">
        <v>86</v>
      </c>
      <c r="J126" s="98">
        <v>0.75</v>
      </c>
      <c r="K126" s="98">
        <v>0</v>
      </c>
      <c r="L126" s="98">
        <v>1.21</v>
      </c>
      <c r="M126" s="98">
        <v>1.44</v>
      </c>
      <c r="N126" s="98">
        <v>10.55</v>
      </c>
      <c r="O126" s="98">
        <v>45.769999999999818</v>
      </c>
      <c r="P126" s="36">
        <f t="shared" si="3"/>
        <v>99.999999999999687</v>
      </c>
      <c r="Q126" s="36">
        <f t="shared" si="4"/>
        <v>100</v>
      </c>
      <c r="R126" s="36">
        <f t="shared" si="5"/>
        <v>100</v>
      </c>
      <c r="S126" s="39"/>
      <c r="T126" s="152">
        <v>0</v>
      </c>
      <c r="U126" s="153">
        <v>0</v>
      </c>
      <c r="V126" s="309">
        <v>0</v>
      </c>
      <c r="W126" s="237">
        <v>0.75</v>
      </c>
      <c r="X126" s="238">
        <v>0.75</v>
      </c>
      <c r="Y126" s="338">
        <v>0.75</v>
      </c>
      <c r="Z126" s="152">
        <v>0</v>
      </c>
      <c r="AA126" s="153">
        <v>0</v>
      </c>
      <c r="AB126" s="309">
        <v>0</v>
      </c>
      <c r="AC126" s="239">
        <v>1.21</v>
      </c>
      <c r="AD126" s="241">
        <v>1.21</v>
      </c>
      <c r="AE126" s="344">
        <v>1.21</v>
      </c>
      <c r="AF126" s="237">
        <v>1.44</v>
      </c>
      <c r="AG126" s="238">
        <v>1.44</v>
      </c>
      <c r="AH126" s="338">
        <v>1.44</v>
      </c>
      <c r="AI126" s="239">
        <v>10.55</v>
      </c>
      <c r="AJ126" s="241">
        <v>10.55</v>
      </c>
      <c r="AK126" s="344">
        <v>10.55</v>
      </c>
      <c r="AL126" s="154">
        <v>45.769999999999818</v>
      </c>
      <c r="AM126" s="155">
        <v>45.769999999999818</v>
      </c>
      <c r="AN126" s="313">
        <v>45.769999999999818</v>
      </c>
      <c r="AO126" s="133"/>
    </row>
    <row r="127" spans="1:41" s="136" customFormat="1" ht="45.75" customHeight="1">
      <c r="A127" s="139" t="s">
        <v>168</v>
      </c>
      <c r="B127" s="141" t="s">
        <v>169</v>
      </c>
      <c r="C127" s="140"/>
      <c r="D127" s="151"/>
      <c r="E127" s="140"/>
      <c r="F127" s="446"/>
      <c r="G127" s="446"/>
      <c r="H127" s="446">
        <v>210.20999999999998</v>
      </c>
      <c r="I127" s="140"/>
      <c r="J127" s="140"/>
      <c r="K127" s="140"/>
      <c r="L127" s="140"/>
      <c r="M127" s="140"/>
      <c r="N127" s="140"/>
      <c r="O127" s="140"/>
      <c r="P127" s="54"/>
      <c r="Q127" s="54"/>
      <c r="R127" s="54"/>
      <c r="S127" s="218"/>
      <c r="T127" s="145"/>
      <c r="U127" s="146"/>
      <c r="V127" s="308"/>
      <c r="W127" s="145"/>
      <c r="X127" s="146"/>
      <c r="Y127" s="308"/>
      <c r="Z127" s="145"/>
      <c r="AA127" s="146"/>
      <c r="AB127" s="308"/>
      <c r="AC127" s="145"/>
      <c r="AD127" s="146"/>
      <c r="AE127" s="308"/>
      <c r="AF127" s="145"/>
      <c r="AG127" s="146"/>
      <c r="AH127" s="308"/>
      <c r="AI127" s="145"/>
      <c r="AJ127" s="146"/>
      <c r="AK127" s="308"/>
      <c r="AL127" s="167"/>
      <c r="AM127" s="146"/>
      <c r="AN127" s="347"/>
    </row>
    <row r="128" spans="1:41" ht="55.5" customHeight="1">
      <c r="A128" s="149"/>
      <c r="B128" s="157" t="s">
        <v>170</v>
      </c>
      <c r="C128" s="151" t="s">
        <v>21</v>
      </c>
      <c r="D128" s="36">
        <v>100</v>
      </c>
      <c r="E128" s="36">
        <v>100</v>
      </c>
      <c r="F128" s="437">
        <v>100</v>
      </c>
      <c r="G128" s="163">
        <v>100</v>
      </c>
      <c r="H128" s="446">
        <v>61.8</v>
      </c>
      <c r="I128" s="36"/>
      <c r="J128" s="36"/>
      <c r="K128" s="36"/>
      <c r="L128" s="36"/>
      <c r="M128" s="36"/>
      <c r="N128" s="36"/>
      <c r="O128" s="36"/>
      <c r="P128" s="36">
        <f t="shared" si="3"/>
        <v>100</v>
      </c>
      <c r="Q128" s="36">
        <f t="shared" si="4"/>
        <v>100</v>
      </c>
      <c r="R128" s="36">
        <f t="shared" si="5"/>
        <v>100</v>
      </c>
      <c r="S128" s="39"/>
      <c r="T128" s="152"/>
      <c r="U128" s="153"/>
      <c r="V128" s="309"/>
      <c r="W128" s="152"/>
      <c r="X128" s="153"/>
      <c r="Y128" s="309"/>
      <c r="Z128" s="152"/>
      <c r="AA128" s="153"/>
      <c r="AB128" s="309"/>
      <c r="AC128" s="152"/>
      <c r="AD128" s="153"/>
      <c r="AE128" s="309"/>
      <c r="AF128" s="152"/>
      <c r="AG128" s="153"/>
      <c r="AH128" s="309"/>
      <c r="AI128" s="152"/>
      <c r="AJ128" s="153"/>
      <c r="AK128" s="309"/>
      <c r="AL128" s="162"/>
      <c r="AM128" s="153"/>
      <c r="AN128" s="347"/>
    </row>
    <row r="129" spans="1:40" ht="55.5" customHeight="1">
      <c r="A129" s="149"/>
      <c r="B129" s="157" t="s">
        <v>171</v>
      </c>
      <c r="C129" s="151" t="s">
        <v>21</v>
      </c>
      <c r="D129" s="36">
        <v>100</v>
      </c>
      <c r="E129" s="36">
        <v>100</v>
      </c>
      <c r="F129" s="437">
        <v>100</v>
      </c>
      <c r="G129" s="163">
        <v>100</v>
      </c>
      <c r="H129" s="446">
        <v>1025.2300000000005</v>
      </c>
      <c r="I129" s="36"/>
      <c r="J129" s="36"/>
      <c r="K129" s="36"/>
      <c r="L129" s="36"/>
      <c r="M129" s="36"/>
      <c r="N129" s="36"/>
      <c r="O129" s="36"/>
      <c r="P129" s="36">
        <f t="shared" si="3"/>
        <v>100</v>
      </c>
      <c r="Q129" s="36">
        <f t="shared" si="4"/>
        <v>100</v>
      </c>
      <c r="R129" s="36">
        <f t="shared" si="5"/>
        <v>100</v>
      </c>
      <c r="S129" s="39"/>
      <c r="T129" s="152"/>
      <c r="U129" s="153"/>
      <c r="V129" s="309"/>
      <c r="W129" s="152"/>
      <c r="X129" s="153"/>
      <c r="Y129" s="309"/>
      <c r="Z129" s="152"/>
      <c r="AA129" s="153"/>
      <c r="AB129" s="309"/>
      <c r="AC129" s="152"/>
      <c r="AD129" s="153"/>
      <c r="AE129" s="309"/>
      <c r="AF129" s="152"/>
      <c r="AG129" s="153"/>
      <c r="AH129" s="309"/>
      <c r="AI129" s="152"/>
      <c r="AJ129" s="153"/>
      <c r="AK129" s="309"/>
      <c r="AL129" s="162"/>
      <c r="AM129" s="153"/>
      <c r="AN129" s="347"/>
    </row>
    <row r="130" spans="1:40" ht="45.75" customHeight="1">
      <c r="A130" s="149"/>
      <c r="B130" s="157" t="s">
        <v>172</v>
      </c>
      <c r="C130" s="151" t="s">
        <v>173</v>
      </c>
      <c r="D130" s="36">
        <v>1</v>
      </c>
      <c r="E130" s="36">
        <v>2</v>
      </c>
      <c r="F130" s="437">
        <v>82</v>
      </c>
      <c r="G130" s="437">
        <v>82</v>
      </c>
      <c r="H130" s="445">
        <v>82.29</v>
      </c>
      <c r="I130" s="36"/>
      <c r="J130" s="36"/>
      <c r="K130" s="36"/>
      <c r="L130" s="36"/>
      <c r="M130" s="36"/>
      <c r="N130" s="36"/>
      <c r="O130" s="36"/>
      <c r="P130" s="36">
        <f t="shared" si="3"/>
        <v>8200</v>
      </c>
      <c r="Q130" s="36">
        <f t="shared" si="4"/>
        <v>4100</v>
      </c>
      <c r="R130" s="36">
        <f t="shared" si="5"/>
        <v>4100</v>
      </c>
      <c r="S130" s="39"/>
      <c r="T130" s="213"/>
      <c r="U130" s="214"/>
      <c r="V130" s="330"/>
      <c r="W130" s="213"/>
      <c r="X130" s="214"/>
      <c r="Y130" s="330"/>
      <c r="Z130" s="213"/>
      <c r="AA130" s="214"/>
      <c r="AB130" s="330"/>
      <c r="AC130" s="213"/>
      <c r="AD130" s="214"/>
      <c r="AE130" s="330"/>
      <c r="AF130" s="213"/>
      <c r="AG130" s="214"/>
      <c r="AH130" s="330"/>
      <c r="AI130" s="437">
        <v>1</v>
      </c>
      <c r="AJ130" s="437">
        <v>1</v>
      </c>
      <c r="AK130" s="447">
        <v>1</v>
      </c>
      <c r="AL130" s="448">
        <v>1</v>
      </c>
      <c r="AM130" s="437">
        <v>1</v>
      </c>
      <c r="AN130" s="447">
        <v>1</v>
      </c>
    </row>
    <row r="131" spans="1:40" ht="45.75" customHeight="1">
      <c r="A131" s="149"/>
      <c r="B131" s="157" t="s">
        <v>174</v>
      </c>
      <c r="C131" s="151" t="s">
        <v>173</v>
      </c>
      <c r="D131" s="36"/>
      <c r="E131" s="36">
        <v>2</v>
      </c>
      <c r="F131" s="437">
        <v>2</v>
      </c>
      <c r="G131" s="437">
        <v>2</v>
      </c>
      <c r="H131" s="445">
        <v>2746.95</v>
      </c>
      <c r="I131" s="36"/>
      <c r="J131" s="36"/>
      <c r="K131" s="36"/>
      <c r="L131" s="36"/>
      <c r="M131" s="36"/>
      <c r="N131" s="36"/>
      <c r="O131" s="36"/>
      <c r="P131" s="36"/>
      <c r="Q131" s="36">
        <f t="shared" si="4"/>
        <v>100</v>
      </c>
      <c r="R131" s="36">
        <f t="shared" si="5"/>
        <v>100</v>
      </c>
      <c r="S131" s="39"/>
      <c r="T131" s="152"/>
      <c r="U131" s="153"/>
      <c r="V131" s="309"/>
      <c r="W131" s="152"/>
      <c r="X131" s="153"/>
      <c r="Y131" s="309"/>
      <c r="Z131" s="152"/>
      <c r="AA131" s="153"/>
      <c r="AB131" s="309"/>
      <c r="AC131" s="152"/>
      <c r="AD131" s="153"/>
      <c r="AE131" s="309"/>
      <c r="AF131" s="152"/>
      <c r="AG131" s="153"/>
      <c r="AH131" s="309"/>
      <c r="AI131" s="437">
        <v>1</v>
      </c>
      <c r="AJ131" s="437"/>
      <c r="AK131" s="447">
        <v>1</v>
      </c>
      <c r="AL131" s="448"/>
      <c r="AM131" s="437">
        <v>0</v>
      </c>
      <c r="AN131" s="447">
        <v>1</v>
      </c>
    </row>
    <row r="132" spans="1:40" ht="45.75" customHeight="1">
      <c r="A132" s="149"/>
      <c r="B132" s="157" t="s">
        <v>175</v>
      </c>
      <c r="C132" s="151" t="s">
        <v>173</v>
      </c>
      <c r="D132" s="36"/>
      <c r="E132" s="42"/>
      <c r="F132" s="163">
        <v>0</v>
      </c>
      <c r="G132" s="437">
        <v>2</v>
      </c>
      <c r="H132" s="446">
        <v>2687.23</v>
      </c>
      <c r="I132" s="42"/>
      <c r="J132" s="42"/>
      <c r="K132" s="42"/>
      <c r="L132" s="42"/>
      <c r="M132" s="42"/>
      <c r="N132" s="42"/>
      <c r="O132" s="42"/>
      <c r="P132" s="36"/>
      <c r="Q132" s="36"/>
      <c r="R132" s="36"/>
      <c r="S132" s="39"/>
      <c r="T132" s="152"/>
      <c r="U132" s="153"/>
      <c r="V132" s="309"/>
      <c r="W132" s="152"/>
      <c r="X132" s="153"/>
      <c r="Y132" s="309"/>
      <c r="Z132" s="152"/>
      <c r="AA132" s="153"/>
      <c r="AB132" s="309"/>
      <c r="AC132" s="152"/>
      <c r="AD132" s="153"/>
      <c r="AE132" s="309"/>
      <c r="AF132" s="152"/>
      <c r="AG132" s="153"/>
      <c r="AH132" s="309"/>
      <c r="AI132" s="437"/>
      <c r="AJ132" s="437">
        <v>1</v>
      </c>
      <c r="AK132" s="447"/>
      <c r="AL132" s="448">
        <v>1</v>
      </c>
      <c r="AM132" s="437"/>
      <c r="AN132" s="447"/>
    </row>
    <row r="133" spans="1:40" ht="45.75" customHeight="1">
      <c r="A133" s="149"/>
      <c r="B133" s="157" t="s">
        <v>176</v>
      </c>
      <c r="C133" s="151" t="s">
        <v>173</v>
      </c>
      <c r="D133" s="36">
        <v>2</v>
      </c>
      <c r="E133" s="42"/>
      <c r="F133" s="163">
        <v>1</v>
      </c>
      <c r="G133" s="163">
        <v>0</v>
      </c>
      <c r="H133" s="446">
        <v>59.719999999999821</v>
      </c>
      <c r="I133" s="42"/>
      <c r="J133" s="42"/>
      <c r="K133" s="42"/>
      <c r="L133" s="42"/>
      <c r="M133" s="42"/>
      <c r="N133" s="42"/>
      <c r="O133" s="42"/>
      <c r="P133" s="36">
        <f t="shared" si="3"/>
        <v>50</v>
      </c>
      <c r="Q133" s="36"/>
      <c r="R133" s="36"/>
      <c r="S133" s="39"/>
      <c r="T133" s="152"/>
      <c r="U133" s="153"/>
      <c r="V133" s="309"/>
      <c r="W133" s="152"/>
      <c r="X133" s="153"/>
      <c r="Y133" s="309"/>
      <c r="Z133" s="152"/>
      <c r="AA133" s="153"/>
      <c r="AB133" s="309"/>
      <c r="AC133" s="152"/>
      <c r="AD133" s="153"/>
      <c r="AE133" s="309"/>
      <c r="AF133" s="152"/>
      <c r="AG133" s="153"/>
      <c r="AH133" s="309"/>
      <c r="AI133" s="437"/>
      <c r="AJ133" s="437">
        <v>0</v>
      </c>
      <c r="AK133" s="447"/>
      <c r="AL133" s="448"/>
      <c r="AM133" s="437">
        <v>1</v>
      </c>
      <c r="AN133" s="447">
        <v>1</v>
      </c>
    </row>
    <row r="134" spans="1:40" ht="45.75" hidden="1" customHeight="1">
      <c r="A134" s="149"/>
      <c r="B134" s="157" t="s">
        <v>177</v>
      </c>
      <c r="C134" s="151" t="s">
        <v>173</v>
      </c>
      <c r="D134" s="36"/>
      <c r="E134" s="42">
        <v>0</v>
      </c>
      <c r="F134" s="163">
        <v>1</v>
      </c>
      <c r="G134" s="163">
        <v>0</v>
      </c>
      <c r="H134" s="407"/>
      <c r="I134" s="42"/>
      <c r="J134" s="42"/>
      <c r="K134" s="42"/>
      <c r="L134" s="42"/>
      <c r="M134" s="42"/>
      <c r="N134" s="42"/>
      <c r="O134" s="42"/>
      <c r="P134" s="36" t="e">
        <f t="shared" si="3"/>
        <v>#DIV/0!</v>
      </c>
      <c r="Q134" s="36" t="e">
        <f t="shared" si="4"/>
        <v>#DIV/0!</v>
      </c>
      <c r="R134" s="36" t="e">
        <f t="shared" si="5"/>
        <v>#DIV/0!</v>
      </c>
      <c r="S134" s="39"/>
      <c r="T134" s="152"/>
      <c r="U134" s="153"/>
      <c r="V134" s="309"/>
      <c r="W134" s="152"/>
      <c r="X134" s="153"/>
      <c r="Y134" s="309"/>
      <c r="Z134" s="152"/>
      <c r="AA134" s="153"/>
      <c r="AB134" s="309"/>
      <c r="AC134" s="152"/>
      <c r="AD134" s="153"/>
      <c r="AE134" s="309"/>
      <c r="AF134" s="152"/>
      <c r="AG134" s="153"/>
      <c r="AH134" s="309"/>
      <c r="AI134" s="437"/>
      <c r="AJ134" s="437">
        <v>0</v>
      </c>
      <c r="AK134" s="447">
        <v>0</v>
      </c>
      <c r="AL134" s="448"/>
      <c r="AM134" s="437">
        <v>0</v>
      </c>
      <c r="AN134" s="447">
        <v>0</v>
      </c>
    </row>
    <row r="135" spans="1:40" ht="45.75" customHeight="1">
      <c r="A135" s="149"/>
      <c r="B135" s="157" t="s">
        <v>178</v>
      </c>
      <c r="C135" s="159" t="s">
        <v>179</v>
      </c>
      <c r="D135" s="36">
        <v>12</v>
      </c>
      <c r="E135" s="36">
        <v>19</v>
      </c>
      <c r="F135" s="163">
        <v>14</v>
      </c>
      <c r="G135" s="163">
        <v>19</v>
      </c>
      <c r="H135" s="407"/>
      <c r="I135" s="36"/>
      <c r="J135" s="36"/>
      <c r="K135" s="36"/>
      <c r="L135" s="36"/>
      <c r="M135" s="36"/>
      <c r="N135" s="36"/>
      <c r="O135" s="36"/>
      <c r="P135" s="36">
        <f t="shared" si="3"/>
        <v>116.66666666666667</v>
      </c>
      <c r="Q135" s="36">
        <f t="shared" si="4"/>
        <v>73.684210526315795</v>
      </c>
      <c r="R135" s="36">
        <f t="shared" si="5"/>
        <v>100</v>
      </c>
      <c r="S135" s="36"/>
      <c r="T135" s="242"/>
      <c r="U135" s="243"/>
      <c r="V135" s="331"/>
      <c r="W135" s="242"/>
      <c r="X135" s="243"/>
      <c r="Y135" s="331"/>
      <c r="Z135" s="242"/>
      <c r="AA135" s="243"/>
      <c r="AB135" s="331"/>
      <c r="AC135" s="242"/>
      <c r="AD135" s="243"/>
      <c r="AE135" s="331"/>
      <c r="AF135" s="242"/>
      <c r="AG135" s="243"/>
      <c r="AH135" s="331"/>
      <c r="AI135" s="163">
        <v>19</v>
      </c>
      <c r="AJ135" s="163">
        <v>15</v>
      </c>
      <c r="AK135" s="342">
        <v>19</v>
      </c>
      <c r="AL135" s="217">
        <v>18</v>
      </c>
      <c r="AM135" s="163">
        <v>13</v>
      </c>
      <c r="AN135" s="342">
        <v>19</v>
      </c>
    </row>
  </sheetData>
  <mergeCells count="27">
    <mergeCell ref="AF7:AH7"/>
    <mergeCell ref="A1:B1"/>
    <mergeCell ref="E1:S1"/>
    <mergeCell ref="A3:AN3"/>
    <mergeCell ref="A4:S4"/>
    <mergeCell ref="A6:A8"/>
    <mergeCell ref="B6:B8"/>
    <mergeCell ref="C6:C8"/>
    <mergeCell ref="AL7:AN7"/>
    <mergeCell ref="P6:R6"/>
    <mergeCell ref="S6:S8"/>
    <mergeCell ref="T6:AN6"/>
    <mergeCell ref="AI7:AK7"/>
    <mergeCell ref="P7:P8"/>
    <mergeCell ref="Q7:Q8"/>
    <mergeCell ref="F7:F8"/>
    <mergeCell ref="D6:D8"/>
    <mergeCell ref="E6:G6"/>
    <mergeCell ref="H6:H8"/>
    <mergeCell ref="G7:G8"/>
    <mergeCell ref="AC7:AE7"/>
    <mergeCell ref="Z7:AB7"/>
    <mergeCell ref="E7:E8"/>
    <mergeCell ref="I7:O7"/>
    <mergeCell ref="R7:R8"/>
    <mergeCell ref="T7:V7"/>
    <mergeCell ref="W7:Y7"/>
  </mergeCells>
  <printOptions horizontalCentered="1"/>
  <pageMargins left="0.19685039370078741" right="0.19685039370078741" top="0.39370078740157483" bottom="0.39370078740157483" header="0.51181102362204722" footer="0.19685039370078741"/>
  <pageSetup paperSize="9" scale="57" orientation="portrait" verticalDpi="300" r:id="rId1"/>
  <headerFooter>
    <oddFooter>&amp;CPage &amp;P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L37"/>
  <sheetViews>
    <sheetView topLeftCell="A9" zoomScale="130" zoomScaleNormal="130" workbookViewId="0">
      <selection activeCell="B16" sqref="B16"/>
    </sheetView>
  </sheetViews>
  <sheetFormatPr defaultColWidth="9" defaultRowHeight="18.75"/>
  <cols>
    <col min="1" max="1" width="7.625" style="83" customWidth="1"/>
    <col min="2" max="2" width="44.75" style="89" customWidth="1"/>
    <col min="3" max="3" width="11.375" style="89" customWidth="1"/>
    <col min="4" max="7" width="11.375" style="68" customWidth="1"/>
    <col min="8" max="8" width="12.75" style="68" hidden="1" customWidth="1"/>
    <col min="9" max="15" width="11.375" style="246" hidden="1" customWidth="1"/>
    <col min="16" max="16" width="11.375" style="83" hidden="1" customWidth="1"/>
    <col min="17" max="17" width="12.125" style="83" customWidth="1"/>
    <col min="18" max="20" width="11.375" style="83" customWidth="1"/>
    <col min="21" max="23" width="10.125" style="83" hidden="1" customWidth="1"/>
    <col min="24" max="26" width="10.375" style="83" hidden="1" customWidth="1"/>
    <col min="27" max="29" width="9.75" style="83" hidden="1" customWidth="1"/>
    <col min="30" max="32" width="10.75" style="83" hidden="1" customWidth="1"/>
    <col min="33" max="35" width="9.625" style="83" hidden="1" customWidth="1"/>
    <col min="36" max="41" width="10.375" style="83" hidden="1" customWidth="1"/>
    <col min="42" max="42" width="9.125" style="83" hidden="1" customWidth="1"/>
    <col min="43" max="64" width="10.25" style="83" customWidth="1"/>
    <col min="65" max="16384" width="9" style="2"/>
  </cols>
  <sheetData>
    <row r="1" spans="1:41" ht="18.75" customHeight="1">
      <c r="A1" s="661" t="s">
        <v>180</v>
      </c>
      <c r="B1" s="661"/>
    </row>
    <row r="2" spans="1:41" ht="27.75" customHeight="1">
      <c r="A2" s="662" t="s">
        <v>677</v>
      </c>
      <c r="B2" s="662"/>
      <c r="C2" s="662"/>
      <c r="D2" s="662"/>
      <c r="E2" s="662"/>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c r="AK2" s="662"/>
      <c r="AL2" s="662"/>
      <c r="AM2" s="662"/>
      <c r="AN2" s="662"/>
      <c r="AO2" s="662"/>
    </row>
    <row r="3" spans="1:41" ht="25.5" customHeight="1">
      <c r="A3" s="663" t="s">
        <v>679</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3"/>
      <c r="AK3" s="663"/>
      <c r="AL3" s="663"/>
      <c r="AM3" s="663"/>
      <c r="AN3" s="663"/>
      <c r="AO3" s="663"/>
    </row>
    <row r="4" spans="1:4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row>
    <row r="5" spans="1:41" ht="10.5" customHeight="1">
      <c r="A5" s="68"/>
      <c r="B5" s="68"/>
      <c r="C5" s="68"/>
    </row>
    <row r="6" spans="1:41" s="124" customFormat="1" ht="36" customHeight="1">
      <c r="A6" s="664" t="s">
        <v>45</v>
      </c>
      <c r="B6" s="664" t="s">
        <v>2</v>
      </c>
      <c r="C6" s="659" t="s">
        <v>46</v>
      </c>
      <c r="D6" s="641" t="s">
        <v>657</v>
      </c>
      <c r="E6" s="644" t="s">
        <v>641</v>
      </c>
      <c r="F6" s="644"/>
      <c r="G6" s="644"/>
      <c r="H6" s="641" t="s">
        <v>656</v>
      </c>
      <c r="I6" s="646"/>
      <c r="J6" s="646"/>
      <c r="K6" s="646"/>
      <c r="L6" s="646"/>
      <c r="M6" s="646"/>
      <c r="N6" s="646"/>
      <c r="O6" s="647"/>
      <c r="P6" s="665" t="s">
        <v>5</v>
      </c>
      <c r="Q6" s="665"/>
      <c r="R6" s="665"/>
      <c r="S6" s="666"/>
      <c r="T6" s="659" t="s">
        <v>47</v>
      </c>
      <c r="U6" s="664" t="s">
        <v>181</v>
      </c>
      <c r="V6" s="664"/>
      <c r="W6" s="664"/>
      <c r="X6" s="664"/>
      <c r="Y6" s="664"/>
      <c r="Z6" s="664"/>
      <c r="AA6" s="664"/>
      <c r="AB6" s="664"/>
      <c r="AC6" s="664"/>
      <c r="AD6" s="664"/>
      <c r="AE6" s="664"/>
      <c r="AF6" s="664"/>
      <c r="AG6" s="664"/>
      <c r="AH6" s="664"/>
      <c r="AI6" s="664"/>
      <c r="AJ6" s="664"/>
      <c r="AK6" s="664"/>
      <c r="AL6" s="664"/>
      <c r="AM6" s="664"/>
      <c r="AN6" s="664"/>
      <c r="AO6" s="664"/>
    </row>
    <row r="7" spans="1:41" s="124" customFormat="1" ht="38.25" customHeight="1">
      <c r="A7" s="664"/>
      <c r="B7" s="664"/>
      <c r="C7" s="659"/>
      <c r="D7" s="642"/>
      <c r="E7" s="644" t="s">
        <v>7</v>
      </c>
      <c r="F7" s="644" t="s">
        <v>8</v>
      </c>
      <c r="G7" s="644" t="s">
        <v>652</v>
      </c>
      <c r="H7" s="642"/>
      <c r="I7" s="660" t="s">
        <v>39</v>
      </c>
      <c r="J7" s="646"/>
      <c r="K7" s="646"/>
      <c r="L7" s="646"/>
      <c r="M7" s="646"/>
      <c r="N7" s="646"/>
      <c r="O7" s="647"/>
      <c r="P7" s="658" t="s">
        <v>608</v>
      </c>
      <c r="Q7" s="656" t="s">
        <v>663</v>
      </c>
      <c r="R7" s="648" t="s">
        <v>664</v>
      </c>
      <c r="S7" s="648" t="s">
        <v>665</v>
      </c>
      <c r="T7" s="659"/>
      <c r="U7" s="659" t="s">
        <v>49</v>
      </c>
      <c r="V7" s="659"/>
      <c r="W7" s="659"/>
      <c r="X7" s="659" t="s">
        <v>50</v>
      </c>
      <c r="Y7" s="659"/>
      <c r="Z7" s="659"/>
      <c r="AA7" s="659" t="s">
        <v>51</v>
      </c>
      <c r="AB7" s="659"/>
      <c r="AC7" s="659"/>
      <c r="AD7" s="659" t="s">
        <v>52</v>
      </c>
      <c r="AE7" s="659"/>
      <c r="AF7" s="659"/>
      <c r="AG7" s="659" t="s">
        <v>53</v>
      </c>
      <c r="AH7" s="659"/>
      <c r="AI7" s="659"/>
      <c r="AJ7" s="659" t="s">
        <v>54</v>
      </c>
      <c r="AK7" s="659"/>
      <c r="AL7" s="659"/>
      <c r="AM7" s="659" t="s">
        <v>55</v>
      </c>
      <c r="AN7" s="659"/>
      <c r="AO7" s="659"/>
    </row>
    <row r="8" spans="1:41" s="124" customFormat="1" ht="70.5" customHeight="1">
      <c r="A8" s="664"/>
      <c r="B8" s="664"/>
      <c r="C8" s="659"/>
      <c r="D8" s="643"/>
      <c r="E8" s="644"/>
      <c r="F8" s="644"/>
      <c r="G8" s="644"/>
      <c r="H8" s="643"/>
      <c r="I8" s="4" t="s">
        <v>49</v>
      </c>
      <c r="J8" s="4" t="s">
        <v>50</v>
      </c>
      <c r="K8" s="4" t="s">
        <v>51</v>
      </c>
      <c r="L8" s="4" t="s">
        <v>52</v>
      </c>
      <c r="M8" s="4" t="s">
        <v>53</v>
      </c>
      <c r="N8" s="4" t="s">
        <v>54</v>
      </c>
      <c r="O8" s="4" t="s">
        <v>55</v>
      </c>
      <c r="P8" s="658"/>
      <c r="Q8" s="657"/>
      <c r="R8" s="649"/>
      <c r="S8" s="649"/>
      <c r="T8" s="659"/>
      <c r="U8" s="247" t="s">
        <v>56</v>
      </c>
      <c r="V8" s="247" t="s">
        <v>57</v>
      </c>
      <c r="W8" s="247" t="s">
        <v>4</v>
      </c>
      <c r="X8" s="247" t="s">
        <v>56</v>
      </c>
      <c r="Y8" s="247" t="s">
        <v>57</v>
      </c>
      <c r="Z8" s="247" t="s">
        <v>4</v>
      </c>
      <c r="AA8" s="247" t="s">
        <v>56</v>
      </c>
      <c r="AB8" s="247" t="s">
        <v>57</v>
      </c>
      <c r="AC8" s="247" t="s">
        <v>4</v>
      </c>
      <c r="AD8" s="247" t="s">
        <v>56</v>
      </c>
      <c r="AE8" s="247" t="s">
        <v>57</v>
      </c>
      <c r="AF8" s="247" t="s">
        <v>4</v>
      </c>
      <c r="AG8" s="247" t="s">
        <v>56</v>
      </c>
      <c r="AH8" s="247" t="s">
        <v>57</v>
      </c>
      <c r="AI8" s="247" t="s">
        <v>4</v>
      </c>
      <c r="AJ8" s="247" t="s">
        <v>56</v>
      </c>
      <c r="AK8" s="247" t="s">
        <v>57</v>
      </c>
      <c r="AL8" s="247" t="s">
        <v>4</v>
      </c>
      <c r="AM8" s="247" t="s">
        <v>56</v>
      </c>
      <c r="AN8" s="247" t="s">
        <v>57</v>
      </c>
      <c r="AO8" s="247" t="s">
        <v>4</v>
      </c>
    </row>
    <row r="9" spans="1:41" s="124" customFormat="1" ht="60" customHeight="1">
      <c r="A9" s="69" t="s">
        <v>10</v>
      </c>
      <c r="B9" s="70" t="s">
        <v>634</v>
      </c>
      <c r="C9" s="69" t="s">
        <v>15</v>
      </c>
      <c r="D9" s="249">
        <v>285.69</v>
      </c>
      <c r="E9" s="250">
        <v>657.3</v>
      </c>
      <c r="F9" s="249">
        <v>310.27819999999997</v>
      </c>
      <c r="G9" s="249">
        <v>667.84</v>
      </c>
      <c r="H9" s="249"/>
      <c r="I9" s="250"/>
      <c r="J9" s="250"/>
      <c r="K9" s="250"/>
      <c r="L9" s="250"/>
      <c r="M9" s="250"/>
      <c r="N9" s="250"/>
      <c r="O9" s="250"/>
      <c r="P9" s="251" t="e">
        <f>#REF!/#REF!%</f>
        <v>#REF!</v>
      </c>
      <c r="Q9" s="251">
        <f>F9/D9%</f>
        <v>108.60660156113269</v>
      </c>
      <c r="R9" s="251">
        <f>F9/E9%</f>
        <v>47.20495968355393</v>
      </c>
      <c r="S9" s="251">
        <f>G9/E9%</f>
        <v>101.60352959075006</v>
      </c>
      <c r="T9" s="252"/>
      <c r="U9" s="253"/>
      <c r="V9" s="253"/>
      <c r="W9" s="253"/>
      <c r="X9" s="253"/>
      <c r="Y9" s="253"/>
      <c r="Z9" s="253"/>
      <c r="AA9" s="253"/>
      <c r="AB9" s="253"/>
      <c r="AC9" s="253"/>
      <c r="AD9" s="253"/>
      <c r="AE9" s="253"/>
      <c r="AF9" s="253"/>
      <c r="AG9" s="253"/>
      <c r="AH9" s="253"/>
      <c r="AI9" s="253"/>
      <c r="AJ9" s="253"/>
      <c r="AK9" s="253"/>
      <c r="AL9" s="253"/>
      <c r="AM9" s="253"/>
      <c r="AN9" s="253"/>
      <c r="AO9" s="253"/>
    </row>
    <row r="10" spans="1:41" s="124" customFormat="1" ht="39.75" customHeight="1">
      <c r="A10" s="69">
        <v>1</v>
      </c>
      <c r="B10" s="254" t="s">
        <v>182</v>
      </c>
      <c r="C10" s="69" t="s">
        <v>15</v>
      </c>
      <c r="D10" s="249">
        <v>285.69</v>
      </c>
      <c r="E10" s="250">
        <v>657.3</v>
      </c>
      <c r="F10" s="249">
        <v>310.27819999999997</v>
      </c>
      <c r="G10" s="249">
        <v>667.84</v>
      </c>
      <c r="H10" s="249"/>
      <c r="I10" s="250"/>
      <c r="J10" s="250"/>
      <c r="K10" s="250"/>
      <c r="L10" s="250"/>
      <c r="M10" s="250"/>
      <c r="N10" s="250"/>
      <c r="O10" s="250"/>
      <c r="P10" s="251" t="e">
        <f>#REF!/#REF!%</f>
        <v>#REF!</v>
      </c>
      <c r="Q10" s="251">
        <f t="shared" ref="Q10:Q34" si="0">F10/D10%</f>
        <v>108.60660156113269</v>
      </c>
      <c r="R10" s="251">
        <f t="shared" ref="R10:R34" si="1">F10/E10%</f>
        <v>47.20495968355393</v>
      </c>
      <c r="S10" s="251">
        <f t="shared" ref="S10:S34" si="2">G10/E10%</f>
        <v>101.60352959075006</v>
      </c>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row>
    <row r="11" spans="1:41" ht="39.75" customHeight="1">
      <c r="A11" s="71" t="s">
        <v>186</v>
      </c>
      <c r="B11" s="72" t="s">
        <v>183</v>
      </c>
      <c r="C11" s="71" t="s">
        <v>15</v>
      </c>
      <c r="D11" s="87">
        <v>39.270000000000003</v>
      </c>
      <c r="E11" s="151">
        <v>76.3</v>
      </c>
      <c r="F11" s="151">
        <v>40.5</v>
      </c>
      <c r="G11" s="151">
        <v>77.3</v>
      </c>
      <c r="H11" s="87"/>
      <c r="I11" s="151"/>
      <c r="J11" s="151"/>
      <c r="K11" s="151"/>
      <c r="L11" s="151"/>
      <c r="M11" s="151"/>
      <c r="N11" s="151"/>
      <c r="O11" s="151"/>
      <c r="P11" s="257" t="e">
        <f>#REF!/#REF!%</f>
        <v>#REF!</v>
      </c>
      <c r="Q11" s="383">
        <f t="shared" si="0"/>
        <v>103.13216195569136</v>
      </c>
      <c r="R11" s="383">
        <f t="shared" si="1"/>
        <v>53.079947575360421</v>
      </c>
      <c r="S11" s="383">
        <f t="shared" si="2"/>
        <v>101.31061598951507</v>
      </c>
      <c r="T11" s="84"/>
      <c r="U11" s="84"/>
      <c r="V11" s="84"/>
      <c r="W11" s="84"/>
      <c r="X11" s="84"/>
      <c r="Y11" s="84"/>
      <c r="Z11" s="84"/>
      <c r="AA11" s="84"/>
      <c r="AB11" s="84"/>
      <c r="AC11" s="84"/>
      <c r="AD11" s="84"/>
      <c r="AE11" s="84"/>
      <c r="AF11" s="84"/>
      <c r="AG11" s="84"/>
      <c r="AH11" s="84"/>
      <c r="AI11" s="84"/>
      <c r="AJ11" s="84"/>
      <c r="AK11" s="84"/>
      <c r="AL11" s="84"/>
      <c r="AM11" s="84"/>
      <c r="AN11" s="84"/>
      <c r="AO11" s="84"/>
    </row>
    <row r="12" spans="1:41" ht="39.75" customHeight="1">
      <c r="A12" s="71" t="s">
        <v>186</v>
      </c>
      <c r="B12" s="72" t="s">
        <v>184</v>
      </c>
      <c r="C12" s="71" t="s">
        <v>15</v>
      </c>
      <c r="D12" s="87">
        <v>246.42</v>
      </c>
      <c r="E12" s="151">
        <v>581</v>
      </c>
      <c r="F12" s="151">
        <v>269.77819999999997</v>
      </c>
      <c r="G12" s="151">
        <v>590.54000000000008</v>
      </c>
      <c r="H12" s="87"/>
      <c r="I12" s="151"/>
      <c r="J12" s="151"/>
      <c r="K12" s="151"/>
      <c r="L12" s="151"/>
      <c r="M12" s="151"/>
      <c r="N12" s="151"/>
      <c r="O12" s="151"/>
      <c r="P12" s="257" t="e">
        <f>#REF!/#REF!%</f>
        <v>#REF!</v>
      </c>
      <c r="Q12" s="383">
        <f t="shared" si="0"/>
        <v>109.47901956010062</v>
      </c>
      <c r="R12" s="383">
        <f t="shared" si="1"/>
        <v>46.43342512908778</v>
      </c>
      <c r="S12" s="383">
        <f t="shared" si="2"/>
        <v>101.64199655765923</v>
      </c>
      <c r="T12" s="84"/>
      <c r="U12" s="84"/>
      <c r="V12" s="84"/>
      <c r="W12" s="84"/>
      <c r="X12" s="84"/>
      <c r="Y12" s="84"/>
      <c r="Z12" s="84"/>
      <c r="AA12" s="84"/>
      <c r="AB12" s="84"/>
      <c r="AC12" s="84"/>
      <c r="AD12" s="84"/>
      <c r="AE12" s="84"/>
      <c r="AF12" s="84"/>
      <c r="AG12" s="84"/>
      <c r="AH12" s="84"/>
      <c r="AI12" s="84"/>
      <c r="AJ12" s="84"/>
      <c r="AK12" s="84"/>
      <c r="AL12" s="84"/>
      <c r="AM12" s="84"/>
      <c r="AN12" s="84"/>
      <c r="AO12" s="84"/>
    </row>
    <row r="13" spans="1:41" s="124" customFormat="1" ht="39.75" customHeight="1">
      <c r="A13" s="69">
        <v>2</v>
      </c>
      <c r="B13" s="254" t="s">
        <v>185</v>
      </c>
      <c r="C13" s="69" t="s">
        <v>15</v>
      </c>
      <c r="D13" s="249">
        <v>285.69</v>
      </c>
      <c r="E13" s="250">
        <f>+E14+E15+E16+E17</f>
        <v>657.3</v>
      </c>
      <c r="F13" s="249">
        <v>310.27819999999997</v>
      </c>
      <c r="G13" s="249">
        <v>667.84</v>
      </c>
      <c r="H13" s="249"/>
      <c r="I13" s="250"/>
      <c r="J13" s="250"/>
      <c r="K13" s="250"/>
      <c r="L13" s="250"/>
      <c r="M13" s="250"/>
      <c r="N13" s="250"/>
      <c r="O13" s="250"/>
      <c r="P13" s="251" t="e">
        <f>#REF!/#REF!%</f>
        <v>#REF!</v>
      </c>
      <c r="Q13" s="251">
        <f t="shared" si="0"/>
        <v>108.60660156113269</v>
      </c>
      <c r="R13" s="251">
        <f t="shared" si="1"/>
        <v>47.20495968355393</v>
      </c>
      <c r="S13" s="251">
        <f t="shared" si="2"/>
        <v>101.60352959075006</v>
      </c>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row>
    <row r="14" spans="1:41" ht="43.5" customHeight="1">
      <c r="A14" s="71" t="s">
        <v>186</v>
      </c>
      <c r="B14" s="72" t="s">
        <v>694</v>
      </c>
      <c r="C14" s="71" t="s">
        <v>15</v>
      </c>
      <c r="D14" s="85">
        <v>5.52</v>
      </c>
      <c r="E14" s="259">
        <v>11.04</v>
      </c>
      <c r="F14" s="85">
        <v>5.8235999999999999</v>
      </c>
      <c r="G14" s="85">
        <v>11.54</v>
      </c>
      <c r="H14" s="85"/>
      <c r="I14" s="259"/>
      <c r="J14" s="259"/>
      <c r="K14" s="259"/>
      <c r="L14" s="259"/>
      <c r="M14" s="259"/>
      <c r="N14" s="259"/>
      <c r="O14" s="259"/>
      <c r="P14" s="257" t="e">
        <f>#REF!/#REF!%</f>
        <v>#REF!</v>
      </c>
      <c r="Q14" s="383">
        <f t="shared" si="0"/>
        <v>105.5</v>
      </c>
      <c r="R14" s="383">
        <f t="shared" si="1"/>
        <v>52.75</v>
      </c>
      <c r="S14" s="383">
        <f t="shared" si="2"/>
        <v>104.52898550724638</v>
      </c>
      <c r="T14" s="86"/>
      <c r="U14" s="84"/>
      <c r="V14" s="84"/>
      <c r="W14" s="84"/>
      <c r="X14" s="84"/>
      <c r="Y14" s="84"/>
      <c r="Z14" s="84"/>
      <c r="AA14" s="84"/>
      <c r="AB14" s="84"/>
      <c r="AC14" s="84"/>
      <c r="AD14" s="84"/>
      <c r="AE14" s="84"/>
      <c r="AF14" s="84"/>
      <c r="AG14" s="84"/>
      <c r="AH14" s="84"/>
      <c r="AI14" s="84"/>
      <c r="AJ14" s="84"/>
      <c r="AK14" s="84"/>
      <c r="AL14" s="84"/>
      <c r="AM14" s="84"/>
      <c r="AN14" s="84"/>
      <c r="AO14" s="84"/>
    </row>
    <row r="15" spans="1:41" ht="45.75" customHeight="1">
      <c r="A15" s="71" t="s">
        <v>186</v>
      </c>
      <c r="B15" s="72" t="s">
        <v>695</v>
      </c>
      <c r="C15" s="71" t="s">
        <v>15</v>
      </c>
      <c r="D15" s="87">
        <v>196.53</v>
      </c>
      <c r="E15" s="37">
        <v>404.76</v>
      </c>
      <c r="F15" s="87">
        <v>211.13460000000001</v>
      </c>
      <c r="G15" s="87">
        <v>410.8</v>
      </c>
      <c r="H15" s="87"/>
      <c r="I15" s="88"/>
      <c r="J15" s="88"/>
      <c r="K15" s="88"/>
      <c r="L15" s="88"/>
      <c r="M15" s="88"/>
      <c r="N15" s="88"/>
      <c r="O15" s="88"/>
      <c r="P15" s="257" t="e">
        <f>#REF!/#REF!%</f>
        <v>#REF!</v>
      </c>
      <c r="Q15" s="383">
        <f t="shared" si="0"/>
        <v>107.43123187299649</v>
      </c>
      <c r="R15" s="383">
        <f t="shared" si="1"/>
        <v>52.162911354876961</v>
      </c>
      <c r="S15" s="383">
        <f t="shared" si="2"/>
        <v>101.49224231643443</v>
      </c>
      <c r="T15" s="86"/>
      <c r="U15" s="84"/>
      <c r="V15" s="84"/>
      <c r="W15" s="84"/>
      <c r="X15" s="84"/>
      <c r="Y15" s="84"/>
      <c r="Z15" s="84"/>
      <c r="AA15" s="84"/>
      <c r="AB15" s="84"/>
      <c r="AC15" s="84"/>
      <c r="AD15" s="84"/>
      <c r="AE15" s="84"/>
      <c r="AF15" s="84"/>
      <c r="AG15" s="84"/>
      <c r="AH15" s="84"/>
      <c r="AI15" s="84"/>
      <c r="AJ15" s="84"/>
      <c r="AK15" s="84"/>
      <c r="AL15" s="84"/>
      <c r="AM15" s="84"/>
      <c r="AN15" s="84"/>
      <c r="AO15" s="84"/>
    </row>
    <row r="16" spans="1:41" ht="53.25" customHeight="1">
      <c r="A16" s="71" t="s">
        <v>186</v>
      </c>
      <c r="B16" s="76" t="s">
        <v>696</v>
      </c>
      <c r="C16" s="71" t="s">
        <v>15</v>
      </c>
      <c r="D16" s="87">
        <v>12.64</v>
      </c>
      <c r="E16" s="259">
        <v>26.5</v>
      </c>
      <c r="F16" s="87">
        <v>13.32</v>
      </c>
      <c r="G16" s="87">
        <v>27.5</v>
      </c>
      <c r="H16" s="87"/>
      <c r="I16" s="259"/>
      <c r="J16" s="259"/>
      <c r="K16" s="259"/>
      <c r="L16" s="259"/>
      <c r="M16" s="259"/>
      <c r="N16" s="259"/>
      <c r="O16" s="259"/>
      <c r="P16" s="257" t="e">
        <f>#REF!/#REF!%</f>
        <v>#REF!</v>
      </c>
      <c r="Q16" s="383">
        <f t="shared" si="0"/>
        <v>105.37974683544303</v>
      </c>
      <c r="R16" s="383">
        <f t="shared" si="1"/>
        <v>50.264150943396224</v>
      </c>
      <c r="S16" s="383">
        <f t="shared" si="2"/>
        <v>103.77358490566037</v>
      </c>
      <c r="T16" s="86"/>
      <c r="U16" s="84"/>
      <c r="V16" s="84"/>
      <c r="W16" s="84"/>
      <c r="X16" s="84"/>
      <c r="Y16" s="84"/>
      <c r="Z16" s="84"/>
      <c r="AA16" s="84"/>
      <c r="AB16" s="84"/>
      <c r="AC16" s="84"/>
      <c r="AD16" s="84"/>
      <c r="AE16" s="84"/>
      <c r="AF16" s="84"/>
      <c r="AG16" s="84"/>
      <c r="AH16" s="84"/>
      <c r="AI16" s="84"/>
      <c r="AJ16" s="84"/>
      <c r="AK16" s="84"/>
      <c r="AL16" s="84"/>
      <c r="AM16" s="84"/>
      <c r="AN16" s="84"/>
      <c r="AO16" s="84"/>
    </row>
    <row r="17" spans="1:64" ht="36" customHeight="1">
      <c r="A17" s="71" t="s">
        <v>186</v>
      </c>
      <c r="B17" s="72" t="s">
        <v>697</v>
      </c>
      <c r="C17" s="71" t="s">
        <v>15</v>
      </c>
      <c r="D17" s="87">
        <v>71</v>
      </c>
      <c r="E17" s="35">
        <v>215</v>
      </c>
      <c r="F17" s="87">
        <v>80</v>
      </c>
      <c r="G17" s="87">
        <v>218</v>
      </c>
      <c r="H17" s="87"/>
      <c r="I17" s="35"/>
      <c r="J17" s="35"/>
      <c r="K17" s="35"/>
      <c r="L17" s="35"/>
      <c r="M17" s="35"/>
      <c r="N17" s="35"/>
      <c r="O17" s="35"/>
      <c r="P17" s="257" t="e">
        <f>#REF!/#REF!%</f>
        <v>#REF!</v>
      </c>
      <c r="Q17" s="383">
        <f t="shared" si="0"/>
        <v>112.67605633802818</v>
      </c>
      <c r="R17" s="383">
        <f t="shared" si="1"/>
        <v>37.209302325581397</v>
      </c>
      <c r="S17" s="383">
        <f t="shared" si="2"/>
        <v>101.39534883720931</v>
      </c>
      <c r="T17" s="86"/>
      <c r="U17" s="84"/>
      <c r="V17" s="84"/>
      <c r="W17" s="84"/>
      <c r="X17" s="84"/>
      <c r="Y17" s="84"/>
      <c r="Z17" s="84"/>
      <c r="AA17" s="84"/>
      <c r="AB17" s="84"/>
      <c r="AC17" s="84"/>
      <c r="AD17" s="84"/>
      <c r="AE17" s="84"/>
      <c r="AF17" s="84"/>
      <c r="AG17" s="84"/>
      <c r="AH17" s="84"/>
      <c r="AI17" s="84"/>
      <c r="AJ17" s="84"/>
      <c r="AK17" s="84"/>
      <c r="AL17" s="84"/>
      <c r="AM17" s="84"/>
      <c r="AN17" s="84"/>
      <c r="AO17" s="84"/>
    </row>
    <row r="18" spans="1:64" s="124" customFormat="1" ht="49.5" customHeight="1">
      <c r="A18" s="69" t="s">
        <v>18</v>
      </c>
      <c r="B18" s="70" t="s">
        <v>635</v>
      </c>
      <c r="C18" s="69"/>
      <c r="D18" s="69"/>
      <c r="E18" s="260"/>
      <c r="F18" s="69"/>
      <c r="G18" s="69"/>
      <c r="H18" s="69"/>
      <c r="I18" s="260"/>
      <c r="J18" s="260"/>
      <c r="K18" s="260"/>
      <c r="L18" s="260"/>
      <c r="M18" s="260"/>
      <c r="N18" s="260"/>
      <c r="O18" s="260"/>
      <c r="P18" s="261"/>
      <c r="Q18" s="251"/>
      <c r="R18" s="251"/>
      <c r="S18" s="251"/>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row>
    <row r="19" spans="1:64" s="91" customFormat="1" ht="36.75" customHeight="1">
      <c r="A19" s="71" t="s">
        <v>186</v>
      </c>
      <c r="B19" s="72" t="s">
        <v>187</v>
      </c>
      <c r="C19" s="71" t="s">
        <v>188</v>
      </c>
      <c r="D19" s="75">
        <v>3173</v>
      </c>
      <c r="E19" s="149">
        <v>7551</v>
      </c>
      <c r="F19" s="75">
        <v>3300</v>
      </c>
      <c r="G19" s="75">
        <v>7551</v>
      </c>
      <c r="H19" s="75"/>
      <c r="I19" s="149"/>
      <c r="J19" s="149">
        <f>+Z19</f>
        <v>3200</v>
      </c>
      <c r="K19" s="149">
        <f>+AC19</f>
        <v>250</v>
      </c>
      <c r="L19" s="149">
        <f>+AF19</f>
        <v>2200</v>
      </c>
      <c r="M19" s="149">
        <f>+AI19</f>
        <v>710</v>
      </c>
      <c r="N19" s="149">
        <f>+AL19</f>
        <v>1250</v>
      </c>
      <c r="O19" s="149">
        <f>+AO19</f>
        <v>41</v>
      </c>
      <c r="P19" s="257" t="e">
        <f>#REF!/#REF!%</f>
        <v>#REF!</v>
      </c>
      <c r="Q19" s="383">
        <f t="shared" si="0"/>
        <v>104.00252127324299</v>
      </c>
      <c r="R19" s="383">
        <f t="shared" si="1"/>
        <v>43.702820818434638</v>
      </c>
      <c r="S19" s="383">
        <f t="shared" si="2"/>
        <v>100</v>
      </c>
      <c r="T19" s="262"/>
      <c r="U19" s="75"/>
      <c r="V19" s="75"/>
      <c r="W19" s="75"/>
      <c r="X19" s="75">
        <v>3100</v>
      </c>
      <c r="Y19" s="75">
        <v>3200</v>
      </c>
      <c r="Z19" s="75">
        <v>3200</v>
      </c>
      <c r="AA19" s="75">
        <v>240</v>
      </c>
      <c r="AB19" s="75">
        <v>250</v>
      </c>
      <c r="AC19" s="75">
        <v>250</v>
      </c>
      <c r="AD19" s="75">
        <v>2100</v>
      </c>
      <c r="AE19" s="75">
        <v>2200</v>
      </c>
      <c r="AF19" s="75">
        <v>2200</v>
      </c>
      <c r="AG19" s="75">
        <v>700</v>
      </c>
      <c r="AH19" s="75">
        <v>710</v>
      </c>
      <c r="AI19" s="75">
        <v>710</v>
      </c>
      <c r="AJ19" s="75">
        <v>1200</v>
      </c>
      <c r="AK19" s="75">
        <v>1250</v>
      </c>
      <c r="AL19" s="75">
        <v>1250</v>
      </c>
      <c r="AM19" s="75">
        <v>40</v>
      </c>
      <c r="AN19" s="75">
        <v>41</v>
      </c>
      <c r="AO19" s="75">
        <v>41</v>
      </c>
      <c r="AP19" s="83"/>
      <c r="AQ19" s="83"/>
      <c r="AR19" s="83"/>
      <c r="AS19" s="83"/>
      <c r="AT19" s="83"/>
      <c r="AU19" s="83"/>
      <c r="AV19" s="83"/>
      <c r="AW19" s="83"/>
      <c r="AX19" s="83"/>
      <c r="AY19" s="83"/>
      <c r="AZ19" s="83"/>
      <c r="BA19" s="83"/>
      <c r="BB19" s="83"/>
      <c r="BC19" s="83"/>
      <c r="BD19" s="83"/>
      <c r="BE19" s="83"/>
      <c r="BF19" s="83"/>
      <c r="BG19" s="83"/>
      <c r="BH19" s="83"/>
      <c r="BI19" s="83"/>
      <c r="BJ19" s="83"/>
      <c r="BK19" s="83"/>
      <c r="BL19" s="83"/>
    </row>
    <row r="20" spans="1:64" s="91" customFormat="1" ht="34.5" customHeight="1">
      <c r="A20" s="71" t="s">
        <v>186</v>
      </c>
      <c r="B20" s="72" t="s">
        <v>189</v>
      </c>
      <c r="C20" s="71" t="s">
        <v>190</v>
      </c>
      <c r="D20" s="256">
        <v>24</v>
      </c>
      <c r="E20" s="151">
        <v>48</v>
      </c>
      <c r="F20" s="256">
        <v>25.32</v>
      </c>
      <c r="G20" s="256">
        <v>48</v>
      </c>
      <c r="H20" s="256"/>
      <c r="I20" s="149"/>
      <c r="J20" s="149"/>
      <c r="K20" s="149"/>
      <c r="L20" s="149"/>
      <c r="M20" s="149"/>
      <c r="N20" s="149"/>
      <c r="O20" s="149">
        <f t="shared" ref="O20:O32" si="3">+AO20</f>
        <v>48</v>
      </c>
      <c r="P20" s="257" t="e">
        <f>#REF!/#REF!%</f>
        <v>#REF!</v>
      </c>
      <c r="Q20" s="383">
        <f t="shared" si="0"/>
        <v>105.5</v>
      </c>
      <c r="R20" s="383">
        <f t="shared" si="1"/>
        <v>52.75</v>
      </c>
      <c r="S20" s="383">
        <f t="shared" si="2"/>
        <v>100</v>
      </c>
      <c r="T20" s="263"/>
      <c r="U20" s="75"/>
      <c r="V20" s="75"/>
      <c r="W20" s="75"/>
      <c r="X20" s="75"/>
      <c r="Y20" s="75"/>
      <c r="Z20" s="75"/>
      <c r="AA20" s="75"/>
      <c r="AB20" s="75"/>
      <c r="AC20" s="75"/>
      <c r="AD20" s="75"/>
      <c r="AE20" s="75"/>
      <c r="AF20" s="75"/>
      <c r="AG20" s="75"/>
      <c r="AH20" s="75"/>
      <c r="AI20" s="75"/>
      <c r="AJ20" s="75"/>
      <c r="AK20" s="75"/>
      <c r="AL20" s="75"/>
      <c r="AM20" s="75">
        <v>47.5</v>
      </c>
      <c r="AN20" s="75">
        <v>47.8</v>
      </c>
      <c r="AO20" s="75">
        <v>48</v>
      </c>
      <c r="AP20" s="83"/>
      <c r="AQ20" s="83"/>
      <c r="AR20" s="83"/>
      <c r="AS20" s="83"/>
      <c r="AT20" s="83"/>
      <c r="AU20" s="83"/>
      <c r="AV20" s="83"/>
      <c r="AW20" s="83"/>
      <c r="AX20" s="83"/>
      <c r="AY20" s="83"/>
      <c r="AZ20" s="83"/>
      <c r="BA20" s="83"/>
      <c r="BB20" s="83"/>
      <c r="BC20" s="83"/>
      <c r="BD20" s="83"/>
      <c r="BE20" s="83"/>
      <c r="BF20" s="83"/>
      <c r="BG20" s="83"/>
      <c r="BH20" s="83"/>
      <c r="BI20" s="83"/>
      <c r="BJ20" s="83"/>
      <c r="BK20" s="83"/>
      <c r="BL20" s="83"/>
    </row>
    <row r="21" spans="1:64" s="91" customFormat="1" ht="31.5" hidden="1" customHeight="1">
      <c r="A21" s="71" t="s">
        <v>186</v>
      </c>
      <c r="B21" s="72" t="s">
        <v>191</v>
      </c>
      <c r="C21" s="71" t="s">
        <v>192</v>
      </c>
      <c r="D21" s="75">
        <v>523</v>
      </c>
      <c r="E21" s="149">
        <v>1106</v>
      </c>
      <c r="F21" s="75">
        <v>550</v>
      </c>
      <c r="G21" s="75">
        <v>1150</v>
      </c>
      <c r="H21" s="75"/>
      <c r="I21" s="149">
        <f t="shared" ref="I21:I34" si="4">+W21</f>
        <v>250</v>
      </c>
      <c r="J21" s="149">
        <f t="shared" ref="J21:J34" si="5">+Z21</f>
        <v>240</v>
      </c>
      <c r="K21" s="149">
        <f t="shared" ref="K21:K32" si="6">+AC21</f>
        <v>115</v>
      </c>
      <c r="L21" s="149">
        <f t="shared" ref="L21:L33" si="7">+AF21</f>
        <v>100</v>
      </c>
      <c r="M21" s="149">
        <f t="shared" ref="M21:M33" si="8">+AI21</f>
        <v>186</v>
      </c>
      <c r="N21" s="149">
        <f t="shared" ref="N21:N33" si="9">+AL21</f>
        <v>145</v>
      </c>
      <c r="O21" s="149">
        <f t="shared" si="3"/>
        <v>70</v>
      </c>
      <c r="P21" s="257" t="e">
        <f>#REF!/#REF!%</f>
        <v>#REF!</v>
      </c>
      <c r="Q21" s="383">
        <f t="shared" si="0"/>
        <v>105.1625239005736</v>
      </c>
      <c r="R21" s="383">
        <f t="shared" si="1"/>
        <v>49.728752260397826</v>
      </c>
      <c r="S21" s="383">
        <f t="shared" si="2"/>
        <v>103.97830018083182</v>
      </c>
      <c r="T21" s="264"/>
      <c r="U21" s="75">
        <v>240</v>
      </c>
      <c r="V21" s="75">
        <v>250</v>
      </c>
      <c r="W21" s="75">
        <v>250</v>
      </c>
      <c r="X21" s="75">
        <v>235</v>
      </c>
      <c r="Y21" s="75">
        <v>240</v>
      </c>
      <c r="Z21" s="75">
        <v>240</v>
      </c>
      <c r="AA21" s="75">
        <v>112</v>
      </c>
      <c r="AB21" s="75">
        <v>115</v>
      </c>
      <c r="AC21" s="75">
        <v>115</v>
      </c>
      <c r="AD21" s="75">
        <v>100</v>
      </c>
      <c r="AE21" s="75">
        <v>100</v>
      </c>
      <c r="AF21" s="75">
        <v>100</v>
      </c>
      <c r="AG21" s="75">
        <v>185</v>
      </c>
      <c r="AH21" s="75">
        <v>185</v>
      </c>
      <c r="AI21" s="75">
        <v>186</v>
      </c>
      <c r="AJ21" s="75">
        <v>140</v>
      </c>
      <c r="AK21" s="75">
        <v>142</v>
      </c>
      <c r="AL21" s="75">
        <v>145</v>
      </c>
      <c r="AM21" s="75">
        <v>68</v>
      </c>
      <c r="AN21" s="75">
        <v>68</v>
      </c>
      <c r="AO21" s="75">
        <v>70</v>
      </c>
      <c r="AP21" s="83"/>
      <c r="AQ21" s="83"/>
      <c r="AR21" s="83"/>
      <c r="AS21" s="83"/>
      <c r="AT21" s="83"/>
      <c r="AU21" s="83"/>
      <c r="AV21" s="83"/>
      <c r="AW21" s="83"/>
      <c r="AX21" s="83"/>
      <c r="AY21" s="83"/>
      <c r="AZ21" s="83"/>
      <c r="BA21" s="83"/>
      <c r="BB21" s="83"/>
      <c r="BC21" s="83"/>
      <c r="BD21" s="83"/>
      <c r="BE21" s="83"/>
      <c r="BF21" s="83"/>
      <c r="BG21" s="83"/>
      <c r="BH21" s="83"/>
      <c r="BI21" s="83"/>
      <c r="BJ21" s="83"/>
      <c r="BK21" s="83"/>
      <c r="BL21" s="83"/>
    </row>
    <row r="22" spans="1:64" s="91" customFormat="1" ht="31.5" hidden="1" customHeight="1">
      <c r="A22" s="71" t="s">
        <v>186</v>
      </c>
      <c r="B22" s="72" t="s">
        <v>193</v>
      </c>
      <c r="C22" s="71" t="s">
        <v>194</v>
      </c>
      <c r="D22" s="75">
        <v>14.6</v>
      </c>
      <c r="E22" s="149">
        <v>33.5</v>
      </c>
      <c r="F22" s="75">
        <v>16.5</v>
      </c>
      <c r="G22" s="75">
        <v>33</v>
      </c>
      <c r="H22" s="75"/>
      <c r="I22" s="149">
        <f t="shared" si="4"/>
        <v>9.5</v>
      </c>
      <c r="J22" s="149">
        <f t="shared" si="5"/>
        <v>9.1999999999999993</v>
      </c>
      <c r="K22" s="149">
        <f t="shared" si="6"/>
        <v>2.2000000000000002</v>
      </c>
      <c r="L22" s="149">
        <f t="shared" si="7"/>
        <v>4</v>
      </c>
      <c r="M22" s="149">
        <f t="shared" si="8"/>
        <v>3.2</v>
      </c>
      <c r="N22" s="149">
        <f t="shared" si="9"/>
        <v>3.2</v>
      </c>
      <c r="O22" s="149">
        <f t="shared" si="3"/>
        <v>2.2000000000000002</v>
      </c>
      <c r="P22" s="257" t="e">
        <f>#REF!/#REF!%</f>
        <v>#REF!</v>
      </c>
      <c r="Q22" s="383">
        <f t="shared" si="0"/>
        <v>113.013698630137</v>
      </c>
      <c r="R22" s="383">
        <f t="shared" si="1"/>
        <v>49.253731343283576</v>
      </c>
      <c r="S22" s="383">
        <f t="shared" si="2"/>
        <v>98.507462686567152</v>
      </c>
      <c r="T22" s="264"/>
      <c r="U22" s="75">
        <v>9.1999999999999993</v>
      </c>
      <c r="V22" s="75">
        <v>9.3000000000000007</v>
      </c>
      <c r="W22" s="75">
        <v>9.5</v>
      </c>
      <c r="X22" s="75">
        <v>9.1</v>
      </c>
      <c r="Y22" s="75">
        <v>9.1999999999999993</v>
      </c>
      <c r="Z22" s="75">
        <v>9.1999999999999993</v>
      </c>
      <c r="AA22" s="75">
        <v>2.1</v>
      </c>
      <c r="AB22" s="75">
        <v>2.15</v>
      </c>
      <c r="AC22" s="75">
        <v>2.2000000000000002</v>
      </c>
      <c r="AD22" s="75">
        <v>4</v>
      </c>
      <c r="AE22" s="75">
        <v>4.2</v>
      </c>
      <c r="AF22" s="75">
        <v>4</v>
      </c>
      <c r="AG22" s="75">
        <v>3</v>
      </c>
      <c r="AH22" s="75">
        <v>3.1</v>
      </c>
      <c r="AI22" s="75">
        <v>3.2</v>
      </c>
      <c r="AJ22" s="75">
        <v>3</v>
      </c>
      <c r="AK22" s="75">
        <v>3</v>
      </c>
      <c r="AL22" s="75">
        <v>3.2</v>
      </c>
      <c r="AM22" s="75">
        <v>2.1</v>
      </c>
      <c r="AN22" s="75">
        <v>2.1</v>
      </c>
      <c r="AO22" s="75">
        <v>2.2000000000000002</v>
      </c>
      <c r="AP22" s="83"/>
      <c r="AQ22" s="83"/>
      <c r="AR22" s="83"/>
      <c r="AS22" s="83"/>
      <c r="AT22" s="83"/>
      <c r="AU22" s="83"/>
      <c r="AV22" s="83"/>
      <c r="AW22" s="83"/>
      <c r="AX22" s="83"/>
      <c r="AY22" s="83"/>
      <c r="AZ22" s="83"/>
      <c r="BA22" s="83"/>
      <c r="BB22" s="83"/>
      <c r="BC22" s="83"/>
      <c r="BD22" s="83"/>
      <c r="BE22" s="83"/>
      <c r="BF22" s="83"/>
      <c r="BG22" s="83"/>
      <c r="BH22" s="83"/>
      <c r="BI22" s="83"/>
      <c r="BJ22" s="83"/>
      <c r="BK22" s="83"/>
      <c r="BL22" s="83"/>
    </row>
    <row r="23" spans="1:64" s="91" customFormat="1" ht="36.75" hidden="1" customHeight="1">
      <c r="A23" s="71" t="s">
        <v>186</v>
      </c>
      <c r="B23" s="72" t="s">
        <v>195</v>
      </c>
      <c r="C23" s="71" t="s">
        <v>196</v>
      </c>
      <c r="D23" s="75">
        <v>311</v>
      </c>
      <c r="E23" s="149">
        <v>790</v>
      </c>
      <c r="F23" s="75">
        <v>6835</v>
      </c>
      <c r="G23" s="75">
        <v>14150</v>
      </c>
      <c r="H23" s="75"/>
      <c r="I23" s="149">
        <f t="shared" si="4"/>
        <v>520</v>
      </c>
      <c r="J23" s="149">
        <f t="shared" si="5"/>
        <v>120</v>
      </c>
      <c r="K23" s="149">
        <f t="shared" si="6"/>
        <v>0</v>
      </c>
      <c r="L23" s="149">
        <f t="shared" si="7"/>
        <v>0</v>
      </c>
      <c r="M23" s="149">
        <f t="shared" si="8"/>
        <v>150</v>
      </c>
      <c r="N23" s="149">
        <f t="shared" si="9"/>
        <v>0</v>
      </c>
      <c r="O23" s="149">
        <f t="shared" si="3"/>
        <v>0</v>
      </c>
      <c r="P23" s="257" t="e">
        <f>#REF!/#REF!%</f>
        <v>#REF!</v>
      </c>
      <c r="Q23" s="383">
        <f t="shared" si="0"/>
        <v>2197.7491961414794</v>
      </c>
      <c r="R23" s="383">
        <f t="shared" si="1"/>
        <v>865.18987341772151</v>
      </c>
      <c r="S23" s="383">
        <f t="shared" si="2"/>
        <v>1791.1392405063291</v>
      </c>
      <c r="T23" s="264"/>
      <c r="U23" s="75">
        <v>93</v>
      </c>
      <c r="V23" s="75"/>
      <c r="W23" s="75">
        <v>520</v>
      </c>
      <c r="X23" s="75">
        <v>48</v>
      </c>
      <c r="Y23" s="75"/>
      <c r="Z23" s="75">
        <v>120</v>
      </c>
      <c r="AA23" s="75"/>
      <c r="AB23" s="75"/>
      <c r="AC23" s="75"/>
      <c r="AD23" s="75"/>
      <c r="AE23" s="75"/>
      <c r="AF23" s="75"/>
      <c r="AG23" s="75">
        <v>79</v>
      </c>
      <c r="AH23" s="75"/>
      <c r="AI23" s="75">
        <v>150</v>
      </c>
      <c r="AJ23" s="75"/>
      <c r="AK23" s="75"/>
      <c r="AL23" s="75"/>
      <c r="AM23" s="75"/>
      <c r="AN23" s="75"/>
      <c r="AO23" s="75"/>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64" s="91" customFormat="1" ht="32.25" hidden="1" customHeight="1">
      <c r="A24" s="71" t="s">
        <v>186</v>
      </c>
      <c r="B24" s="72" t="s">
        <v>197</v>
      </c>
      <c r="C24" s="71" t="s">
        <v>198</v>
      </c>
      <c r="D24" s="75">
        <v>6485</v>
      </c>
      <c r="E24" s="149">
        <v>14270</v>
      </c>
      <c r="F24" s="75">
        <v>6850</v>
      </c>
      <c r="G24" s="75">
        <v>13910</v>
      </c>
      <c r="H24" s="75"/>
      <c r="I24" s="149">
        <f t="shared" si="4"/>
        <v>3900</v>
      </c>
      <c r="J24" s="149">
        <f t="shared" si="5"/>
        <v>3450</v>
      </c>
      <c r="K24" s="149">
        <f t="shared" si="6"/>
        <v>3000</v>
      </c>
      <c r="L24" s="149">
        <f t="shared" si="7"/>
        <v>1100</v>
      </c>
      <c r="M24" s="149">
        <f t="shared" si="8"/>
        <v>1920</v>
      </c>
      <c r="N24" s="149">
        <f t="shared" si="9"/>
        <v>1050</v>
      </c>
      <c r="O24" s="149">
        <f t="shared" si="3"/>
        <v>0</v>
      </c>
      <c r="P24" s="257" t="e">
        <f>#REF!/#REF!%</f>
        <v>#REF!</v>
      </c>
      <c r="Q24" s="383">
        <f t="shared" si="0"/>
        <v>105.6283731688512</v>
      </c>
      <c r="R24" s="383">
        <f t="shared" si="1"/>
        <v>48.002803083391733</v>
      </c>
      <c r="S24" s="383">
        <f t="shared" si="2"/>
        <v>97.477224947442195</v>
      </c>
      <c r="T24" s="264"/>
      <c r="U24" s="75">
        <v>3850</v>
      </c>
      <c r="V24" s="75">
        <v>3860</v>
      </c>
      <c r="W24" s="75">
        <v>3900</v>
      </c>
      <c r="X24" s="75">
        <v>3400</v>
      </c>
      <c r="Y24" s="75">
        <v>3400</v>
      </c>
      <c r="Z24" s="75">
        <v>3450</v>
      </c>
      <c r="AA24" s="75">
        <v>3000</v>
      </c>
      <c r="AB24" s="75">
        <v>3100</v>
      </c>
      <c r="AC24" s="75">
        <v>3000</v>
      </c>
      <c r="AD24" s="75">
        <v>1000</v>
      </c>
      <c r="AE24" s="75">
        <v>1000</v>
      </c>
      <c r="AF24" s="75">
        <v>1100</v>
      </c>
      <c r="AG24" s="75">
        <v>1900</v>
      </c>
      <c r="AH24" s="75">
        <v>1900</v>
      </c>
      <c r="AI24" s="75">
        <v>1920</v>
      </c>
      <c r="AJ24" s="75">
        <v>1000</v>
      </c>
      <c r="AK24" s="75">
        <v>1050</v>
      </c>
      <c r="AL24" s="75">
        <v>1050</v>
      </c>
      <c r="AM24" s="75"/>
      <c r="AN24" s="75"/>
      <c r="AO24" s="75"/>
      <c r="AP24" s="83"/>
      <c r="AQ24" s="83"/>
      <c r="AR24" s="83"/>
      <c r="AS24" s="83"/>
      <c r="AT24" s="83"/>
      <c r="AU24" s="83"/>
      <c r="AV24" s="83"/>
      <c r="AW24" s="83"/>
      <c r="AX24" s="83"/>
      <c r="AY24" s="83"/>
      <c r="AZ24" s="83"/>
      <c r="BA24" s="83"/>
      <c r="BB24" s="83"/>
      <c r="BC24" s="83"/>
      <c r="BD24" s="83"/>
      <c r="BE24" s="83"/>
      <c r="BF24" s="83"/>
      <c r="BG24" s="83"/>
      <c r="BH24" s="83"/>
      <c r="BI24" s="83"/>
      <c r="BJ24" s="83"/>
      <c r="BK24" s="83"/>
      <c r="BL24" s="83"/>
    </row>
    <row r="25" spans="1:64" s="91" customFormat="1" ht="32.25" hidden="1" customHeight="1">
      <c r="A25" s="71" t="s">
        <v>186</v>
      </c>
      <c r="B25" s="72" t="s">
        <v>199</v>
      </c>
      <c r="C25" s="71" t="s">
        <v>198</v>
      </c>
      <c r="D25" s="75">
        <v>6465</v>
      </c>
      <c r="E25" s="149">
        <v>13910</v>
      </c>
      <c r="F25" s="75">
        <v>9750</v>
      </c>
      <c r="G25" s="75">
        <v>16000</v>
      </c>
      <c r="H25" s="75"/>
      <c r="I25" s="149">
        <f t="shared" si="4"/>
        <v>3850</v>
      </c>
      <c r="J25" s="149">
        <f t="shared" si="5"/>
        <v>3300</v>
      </c>
      <c r="K25" s="149">
        <f t="shared" si="6"/>
        <v>2700</v>
      </c>
      <c r="L25" s="149">
        <f t="shared" si="7"/>
        <v>960</v>
      </c>
      <c r="M25" s="149">
        <f t="shared" si="8"/>
        <v>2100</v>
      </c>
      <c r="N25" s="149">
        <f t="shared" si="9"/>
        <v>1000</v>
      </c>
      <c r="O25" s="149">
        <f t="shared" si="3"/>
        <v>0</v>
      </c>
      <c r="P25" s="257" t="e">
        <f>#REF!/#REF!%</f>
        <v>#REF!</v>
      </c>
      <c r="Q25" s="383">
        <f t="shared" si="0"/>
        <v>150.81206496519721</v>
      </c>
      <c r="R25" s="383">
        <f t="shared" si="1"/>
        <v>70.09345794392523</v>
      </c>
      <c r="S25" s="383">
        <f t="shared" si="2"/>
        <v>115.02516175413372</v>
      </c>
      <c r="T25" s="264"/>
      <c r="U25" s="75">
        <v>3850</v>
      </c>
      <c r="V25" s="75">
        <v>3850</v>
      </c>
      <c r="W25" s="75">
        <v>3850</v>
      </c>
      <c r="X25" s="75">
        <v>3300</v>
      </c>
      <c r="Y25" s="75">
        <v>3300</v>
      </c>
      <c r="Z25" s="75">
        <v>3300</v>
      </c>
      <c r="AA25" s="75">
        <v>2700</v>
      </c>
      <c r="AB25" s="75">
        <v>2700</v>
      </c>
      <c r="AC25" s="75">
        <v>2700</v>
      </c>
      <c r="AD25" s="75">
        <v>960</v>
      </c>
      <c r="AE25" s="75">
        <v>960</v>
      </c>
      <c r="AF25" s="75">
        <v>960</v>
      </c>
      <c r="AG25" s="75">
        <v>2100</v>
      </c>
      <c r="AH25" s="75">
        <v>2100</v>
      </c>
      <c r="AI25" s="75">
        <v>2100</v>
      </c>
      <c r="AJ25" s="75">
        <v>1000</v>
      </c>
      <c r="AK25" s="75">
        <v>1000</v>
      </c>
      <c r="AL25" s="75">
        <v>1000</v>
      </c>
      <c r="AM25" s="75"/>
      <c r="AN25" s="75"/>
      <c r="AO25" s="75"/>
      <c r="AP25" s="83"/>
      <c r="AQ25" s="83"/>
      <c r="AR25" s="83"/>
      <c r="AS25" s="83"/>
      <c r="AT25" s="83"/>
      <c r="AU25" s="83"/>
      <c r="AV25" s="83"/>
      <c r="AW25" s="83"/>
      <c r="AX25" s="83"/>
      <c r="AY25" s="83"/>
      <c r="AZ25" s="83"/>
      <c r="BA25" s="83"/>
      <c r="BB25" s="83"/>
      <c r="BC25" s="83"/>
      <c r="BD25" s="83"/>
      <c r="BE25" s="83"/>
      <c r="BF25" s="83"/>
      <c r="BG25" s="83"/>
      <c r="BH25" s="83"/>
      <c r="BI25" s="83"/>
      <c r="BJ25" s="83"/>
      <c r="BK25" s="83"/>
      <c r="BL25" s="83"/>
    </row>
    <row r="26" spans="1:64" s="91" customFormat="1" ht="32.25" hidden="1" customHeight="1">
      <c r="A26" s="71" t="s">
        <v>186</v>
      </c>
      <c r="B26" s="72" t="s">
        <v>200</v>
      </c>
      <c r="C26" s="71" t="s">
        <v>198</v>
      </c>
      <c r="D26" s="75">
        <v>9650</v>
      </c>
      <c r="E26" s="149">
        <v>21600</v>
      </c>
      <c r="F26" s="75">
        <v>6000</v>
      </c>
      <c r="G26" s="75">
        <v>13600</v>
      </c>
      <c r="H26" s="75"/>
      <c r="I26" s="149">
        <f t="shared" si="4"/>
        <v>0</v>
      </c>
      <c r="J26" s="149">
        <f t="shared" si="5"/>
        <v>0</v>
      </c>
      <c r="K26" s="149">
        <f t="shared" si="6"/>
        <v>0</v>
      </c>
      <c r="L26" s="149">
        <f t="shared" si="7"/>
        <v>0</v>
      </c>
      <c r="M26" s="149">
        <f t="shared" si="8"/>
        <v>6300</v>
      </c>
      <c r="N26" s="149">
        <f t="shared" si="9"/>
        <v>8000</v>
      </c>
      <c r="O26" s="149">
        <f t="shared" si="3"/>
        <v>7300</v>
      </c>
      <c r="P26" s="257" t="e">
        <f>#REF!/#REF!%</f>
        <v>#REF!</v>
      </c>
      <c r="Q26" s="383">
        <f t="shared" si="0"/>
        <v>62.176165803108809</v>
      </c>
      <c r="R26" s="383">
        <f t="shared" si="1"/>
        <v>27.777777777777779</v>
      </c>
      <c r="S26" s="383">
        <f t="shared" si="2"/>
        <v>62.962962962962962</v>
      </c>
      <c r="T26" s="264"/>
      <c r="U26" s="75"/>
      <c r="V26" s="75"/>
      <c r="W26" s="75"/>
      <c r="X26" s="75"/>
      <c r="Y26" s="75"/>
      <c r="Z26" s="75"/>
      <c r="AA26" s="75"/>
      <c r="AB26" s="75"/>
      <c r="AC26" s="75"/>
      <c r="AD26" s="75"/>
      <c r="AE26" s="75"/>
      <c r="AF26" s="75"/>
      <c r="AG26" s="75">
        <v>6300</v>
      </c>
      <c r="AH26" s="75">
        <v>6300</v>
      </c>
      <c r="AI26" s="75">
        <v>6300</v>
      </c>
      <c r="AJ26" s="75">
        <v>8000</v>
      </c>
      <c r="AK26" s="75">
        <v>8000</v>
      </c>
      <c r="AL26" s="75">
        <v>8000</v>
      </c>
      <c r="AM26" s="75">
        <v>7300</v>
      </c>
      <c r="AN26" s="75">
        <v>7300</v>
      </c>
      <c r="AO26" s="75">
        <v>7300</v>
      </c>
      <c r="AP26" s="83"/>
      <c r="AQ26" s="83"/>
      <c r="AR26" s="83"/>
      <c r="AS26" s="83"/>
      <c r="AT26" s="83"/>
      <c r="AU26" s="83"/>
      <c r="AV26" s="83"/>
      <c r="AW26" s="83"/>
      <c r="AX26" s="83"/>
      <c r="AY26" s="83"/>
      <c r="AZ26" s="83"/>
      <c r="BA26" s="83"/>
      <c r="BB26" s="83"/>
      <c r="BC26" s="83"/>
      <c r="BD26" s="83"/>
      <c r="BE26" s="83"/>
      <c r="BF26" s="83"/>
      <c r="BG26" s="83"/>
      <c r="BH26" s="83"/>
      <c r="BI26" s="83"/>
      <c r="BJ26" s="83"/>
      <c r="BK26" s="83"/>
      <c r="BL26" s="83"/>
    </row>
    <row r="27" spans="1:64" s="91" customFormat="1" ht="32.25" hidden="1" customHeight="1">
      <c r="A27" s="71" t="s">
        <v>186</v>
      </c>
      <c r="B27" s="72" t="s">
        <v>201</v>
      </c>
      <c r="C27" s="71" t="s">
        <v>202</v>
      </c>
      <c r="D27" s="75">
        <v>5800</v>
      </c>
      <c r="E27" s="149">
        <v>13600</v>
      </c>
      <c r="F27" s="75">
        <v>2750</v>
      </c>
      <c r="G27" s="75">
        <v>5400</v>
      </c>
      <c r="H27" s="75"/>
      <c r="I27" s="149">
        <f t="shared" si="4"/>
        <v>0</v>
      </c>
      <c r="J27" s="149">
        <f t="shared" si="5"/>
        <v>0</v>
      </c>
      <c r="K27" s="149">
        <f t="shared" si="6"/>
        <v>0</v>
      </c>
      <c r="L27" s="149">
        <f t="shared" si="7"/>
        <v>0</v>
      </c>
      <c r="M27" s="149">
        <f t="shared" si="8"/>
        <v>0</v>
      </c>
      <c r="N27" s="149">
        <f t="shared" si="9"/>
        <v>0</v>
      </c>
      <c r="O27" s="149">
        <f t="shared" si="3"/>
        <v>13600</v>
      </c>
      <c r="P27" s="257" t="e">
        <f>#REF!/#REF!%</f>
        <v>#REF!</v>
      </c>
      <c r="Q27" s="383">
        <f t="shared" si="0"/>
        <v>47.413793103448278</v>
      </c>
      <c r="R27" s="383">
        <f t="shared" si="1"/>
        <v>20.220588235294116</v>
      </c>
      <c r="S27" s="383">
        <f t="shared" si="2"/>
        <v>39.705882352941174</v>
      </c>
      <c r="T27" s="264"/>
      <c r="U27" s="75"/>
      <c r="V27" s="75"/>
      <c r="W27" s="75"/>
      <c r="X27" s="75"/>
      <c r="Y27" s="75"/>
      <c r="Z27" s="75"/>
      <c r="AA27" s="75"/>
      <c r="AB27" s="75"/>
      <c r="AC27" s="75"/>
      <c r="AD27" s="75"/>
      <c r="AE27" s="75"/>
      <c r="AF27" s="75"/>
      <c r="AG27" s="75"/>
      <c r="AH27" s="75"/>
      <c r="AI27" s="75"/>
      <c r="AJ27" s="75"/>
      <c r="AK27" s="75"/>
      <c r="AL27" s="75"/>
      <c r="AM27" s="75">
        <v>13600</v>
      </c>
      <c r="AN27" s="75">
        <v>13600</v>
      </c>
      <c r="AO27" s="75">
        <v>13600</v>
      </c>
      <c r="AP27" s="83"/>
      <c r="AQ27" s="83"/>
      <c r="AR27" s="83"/>
      <c r="AS27" s="83"/>
      <c r="AT27" s="83"/>
      <c r="AU27" s="83"/>
      <c r="AV27" s="83"/>
      <c r="AW27" s="83"/>
      <c r="AX27" s="83"/>
      <c r="AY27" s="83"/>
      <c r="AZ27" s="83"/>
      <c r="BA27" s="83"/>
      <c r="BB27" s="83"/>
      <c r="BC27" s="83"/>
      <c r="BD27" s="83"/>
      <c r="BE27" s="83"/>
      <c r="BF27" s="83"/>
      <c r="BG27" s="83"/>
      <c r="BH27" s="83"/>
      <c r="BI27" s="83"/>
      <c r="BJ27" s="83"/>
      <c r="BK27" s="83"/>
      <c r="BL27" s="83"/>
    </row>
    <row r="28" spans="1:64" s="91" customFormat="1" ht="32.25" hidden="1" customHeight="1">
      <c r="A28" s="71" t="s">
        <v>186</v>
      </c>
      <c r="B28" s="72" t="s">
        <v>203</v>
      </c>
      <c r="C28" s="71" t="s">
        <v>204</v>
      </c>
      <c r="D28" s="75">
        <v>2700</v>
      </c>
      <c r="E28" s="149">
        <v>5400</v>
      </c>
      <c r="F28" s="75">
        <v>1550</v>
      </c>
      <c r="G28" s="75">
        <v>3032</v>
      </c>
      <c r="H28" s="75"/>
      <c r="I28" s="149">
        <f t="shared" si="4"/>
        <v>0</v>
      </c>
      <c r="J28" s="149">
        <f t="shared" si="5"/>
        <v>0</v>
      </c>
      <c r="K28" s="149">
        <f t="shared" si="6"/>
        <v>0</v>
      </c>
      <c r="L28" s="149">
        <f t="shared" si="7"/>
        <v>0</v>
      </c>
      <c r="M28" s="149">
        <f t="shared" si="8"/>
        <v>0</v>
      </c>
      <c r="N28" s="149">
        <f t="shared" si="9"/>
        <v>0</v>
      </c>
      <c r="O28" s="149">
        <f t="shared" si="3"/>
        <v>5400</v>
      </c>
      <c r="P28" s="257" t="e">
        <f>#REF!/#REF!%</f>
        <v>#REF!</v>
      </c>
      <c r="Q28" s="383">
        <f t="shared" si="0"/>
        <v>57.407407407407405</v>
      </c>
      <c r="R28" s="383">
        <f t="shared" si="1"/>
        <v>28.703703703703702</v>
      </c>
      <c r="S28" s="383">
        <f t="shared" si="2"/>
        <v>56.148148148148145</v>
      </c>
      <c r="T28" s="264"/>
      <c r="U28" s="75"/>
      <c r="V28" s="75"/>
      <c r="W28" s="75"/>
      <c r="X28" s="75"/>
      <c r="Y28" s="75"/>
      <c r="Z28" s="75"/>
      <c r="AA28" s="75"/>
      <c r="AB28" s="75"/>
      <c r="AC28" s="75"/>
      <c r="AD28" s="75"/>
      <c r="AE28" s="75"/>
      <c r="AF28" s="75"/>
      <c r="AG28" s="75"/>
      <c r="AH28" s="75"/>
      <c r="AI28" s="75"/>
      <c r="AJ28" s="75"/>
      <c r="AK28" s="75"/>
      <c r="AL28" s="75"/>
      <c r="AM28" s="75">
        <v>5400</v>
      </c>
      <c r="AN28" s="75">
        <v>5400</v>
      </c>
      <c r="AO28" s="75">
        <v>5400</v>
      </c>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64" s="89" customFormat="1" ht="36.75" customHeight="1">
      <c r="A29" s="71" t="s">
        <v>186</v>
      </c>
      <c r="B29" s="72" t="s">
        <v>205</v>
      </c>
      <c r="C29" s="71" t="s">
        <v>80</v>
      </c>
      <c r="D29" s="75">
        <v>1500.8</v>
      </c>
      <c r="E29" s="149">
        <v>3031</v>
      </c>
      <c r="F29" s="75">
        <v>1550</v>
      </c>
      <c r="G29" s="75">
        <v>3032</v>
      </c>
      <c r="H29" s="75"/>
      <c r="I29" s="149">
        <f t="shared" si="4"/>
        <v>8</v>
      </c>
      <c r="J29" s="149">
        <f t="shared" si="5"/>
        <v>2320</v>
      </c>
      <c r="K29" s="149"/>
      <c r="L29" s="149">
        <f t="shared" si="7"/>
        <v>55</v>
      </c>
      <c r="M29" s="149">
        <f t="shared" si="8"/>
        <v>68</v>
      </c>
      <c r="N29" s="149"/>
      <c r="O29" s="149">
        <f t="shared" si="3"/>
        <v>580</v>
      </c>
      <c r="P29" s="257" t="e">
        <f>#REF!/#REF!%</f>
        <v>#REF!</v>
      </c>
      <c r="Q29" s="383">
        <f t="shared" si="0"/>
        <v>103.27825159914713</v>
      </c>
      <c r="R29" s="383">
        <f t="shared" si="1"/>
        <v>51.138238205212801</v>
      </c>
      <c r="S29" s="383">
        <f t="shared" si="2"/>
        <v>100.0329924117453</v>
      </c>
      <c r="T29" s="262"/>
      <c r="U29" s="75">
        <v>7</v>
      </c>
      <c r="V29" s="75">
        <v>8</v>
      </c>
      <c r="W29" s="75">
        <v>8</v>
      </c>
      <c r="X29" s="75">
        <v>2315</v>
      </c>
      <c r="Y29" s="75">
        <v>2320</v>
      </c>
      <c r="Z29" s="75">
        <v>2320</v>
      </c>
      <c r="AA29" s="75">
        <v>0</v>
      </c>
      <c r="AB29" s="75"/>
      <c r="AC29" s="75">
        <v>0</v>
      </c>
      <c r="AD29" s="75">
        <v>51</v>
      </c>
      <c r="AE29" s="75">
        <v>52</v>
      </c>
      <c r="AF29" s="75">
        <v>55</v>
      </c>
      <c r="AG29" s="75">
        <v>66</v>
      </c>
      <c r="AH29" s="75">
        <v>67</v>
      </c>
      <c r="AI29" s="75">
        <v>68</v>
      </c>
      <c r="AJ29" s="75"/>
      <c r="AK29" s="75"/>
      <c r="AL29" s="75"/>
      <c r="AM29" s="75">
        <v>575</v>
      </c>
      <c r="AN29" s="75">
        <v>580</v>
      </c>
      <c r="AO29" s="75">
        <v>580</v>
      </c>
    </row>
    <row r="30" spans="1:64" s="91" customFormat="1" ht="36.75" customHeight="1">
      <c r="A30" s="71" t="s">
        <v>186</v>
      </c>
      <c r="B30" s="72" t="s">
        <v>206</v>
      </c>
      <c r="C30" s="71" t="s">
        <v>80</v>
      </c>
      <c r="D30" s="75">
        <v>2200</v>
      </c>
      <c r="E30" s="149">
        <v>6200</v>
      </c>
      <c r="F30" s="75">
        <v>2100</v>
      </c>
      <c r="G30" s="75">
        <v>6200</v>
      </c>
      <c r="H30" s="75"/>
      <c r="I30" s="149"/>
      <c r="J30" s="149"/>
      <c r="K30" s="149"/>
      <c r="L30" s="149"/>
      <c r="M30" s="149"/>
      <c r="N30" s="149">
        <f t="shared" si="9"/>
        <v>6200</v>
      </c>
      <c r="O30" s="149"/>
      <c r="P30" s="257" t="e">
        <f>#REF!/#REF!%</f>
        <v>#REF!</v>
      </c>
      <c r="Q30" s="383">
        <f t="shared" si="0"/>
        <v>95.454545454545453</v>
      </c>
      <c r="R30" s="383">
        <f t="shared" si="1"/>
        <v>33.87096774193548</v>
      </c>
      <c r="S30" s="383">
        <f t="shared" si="2"/>
        <v>100</v>
      </c>
      <c r="T30" s="264"/>
      <c r="U30" s="75"/>
      <c r="V30" s="75"/>
      <c r="W30" s="75"/>
      <c r="X30" s="75"/>
      <c r="Y30" s="75"/>
      <c r="Z30" s="75"/>
      <c r="AA30" s="75"/>
      <c r="AB30" s="75"/>
      <c r="AC30" s="75"/>
      <c r="AD30" s="75"/>
      <c r="AE30" s="75"/>
      <c r="AF30" s="75"/>
      <c r="AG30" s="75"/>
      <c r="AH30" s="75"/>
      <c r="AI30" s="75"/>
      <c r="AJ30" s="75">
        <v>6000</v>
      </c>
      <c r="AK30" s="75">
        <v>6000</v>
      </c>
      <c r="AL30" s="75">
        <v>6200</v>
      </c>
      <c r="AM30" s="75"/>
      <c r="AN30" s="75"/>
      <c r="AO30" s="75"/>
      <c r="AP30" s="83"/>
      <c r="AQ30" s="83"/>
      <c r="AR30" s="83"/>
      <c r="AS30" s="83"/>
      <c r="AT30" s="83"/>
      <c r="AU30" s="83"/>
      <c r="AV30" s="83"/>
      <c r="AW30" s="83"/>
      <c r="AX30" s="83"/>
      <c r="AY30" s="83"/>
      <c r="AZ30" s="83"/>
      <c r="BA30" s="83"/>
      <c r="BB30" s="83"/>
      <c r="BC30" s="83"/>
      <c r="BD30" s="83"/>
      <c r="BE30" s="83"/>
      <c r="BF30" s="83"/>
      <c r="BG30" s="83"/>
      <c r="BH30" s="83"/>
      <c r="BI30" s="83"/>
      <c r="BJ30" s="83"/>
      <c r="BK30" s="83"/>
      <c r="BL30" s="83"/>
    </row>
    <row r="31" spans="1:64" s="91" customFormat="1" ht="32.25" hidden="1" customHeight="1">
      <c r="A31" s="255" t="s">
        <v>186</v>
      </c>
      <c r="B31" s="72" t="s">
        <v>207</v>
      </c>
      <c r="C31" s="71" t="s">
        <v>80</v>
      </c>
      <c r="D31" s="75">
        <v>321</v>
      </c>
      <c r="E31" s="149">
        <v>698.5</v>
      </c>
      <c r="F31" s="75">
        <v>325</v>
      </c>
      <c r="G31" s="75">
        <v>550</v>
      </c>
      <c r="H31" s="75"/>
      <c r="I31" s="149">
        <f t="shared" si="4"/>
        <v>255</v>
      </c>
      <c r="J31" s="149">
        <f t="shared" si="5"/>
        <v>0</v>
      </c>
      <c r="K31" s="149">
        <f t="shared" si="6"/>
        <v>0</v>
      </c>
      <c r="L31" s="149">
        <f t="shared" si="7"/>
        <v>38.5</v>
      </c>
      <c r="M31" s="149">
        <f t="shared" si="8"/>
        <v>185</v>
      </c>
      <c r="N31" s="149">
        <f t="shared" si="9"/>
        <v>220</v>
      </c>
      <c r="O31" s="149">
        <f t="shared" si="3"/>
        <v>0</v>
      </c>
      <c r="P31" s="257" t="e">
        <f>#REF!/#REF!%</f>
        <v>#REF!</v>
      </c>
      <c r="Q31" s="383">
        <f t="shared" si="0"/>
        <v>101.24610591900311</v>
      </c>
      <c r="R31" s="383">
        <f t="shared" si="1"/>
        <v>46.528274874731565</v>
      </c>
      <c r="S31" s="383">
        <f t="shared" si="2"/>
        <v>78.740157480314963</v>
      </c>
      <c r="T31" s="264"/>
      <c r="U31" s="75">
        <v>250</v>
      </c>
      <c r="V31" s="75">
        <v>250</v>
      </c>
      <c r="W31" s="75">
        <v>255</v>
      </c>
      <c r="X31" s="75"/>
      <c r="Y31" s="75"/>
      <c r="Z31" s="75"/>
      <c r="AA31" s="75"/>
      <c r="AB31" s="75"/>
      <c r="AC31" s="75"/>
      <c r="AD31" s="75">
        <v>38</v>
      </c>
      <c r="AE31" s="75">
        <v>38</v>
      </c>
      <c r="AF31" s="75">
        <v>38.5</v>
      </c>
      <c r="AG31" s="75">
        <v>183</v>
      </c>
      <c r="AH31" s="75">
        <v>185</v>
      </c>
      <c r="AI31" s="75">
        <v>185</v>
      </c>
      <c r="AJ31" s="75">
        <v>220</v>
      </c>
      <c r="AK31" s="75">
        <v>220</v>
      </c>
      <c r="AL31" s="75">
        <v>220</v>
      </c>
      <c r="AM31" s="75"/>
      <c r="AN31" s="75"/>
      <c r="AO31" s="75"/>
      <c r="AP31" s="83"/>
      <c r="AQ31" s="83"/>
      <c r="AR31" s="83"/>
      <c r="AS31" s="83"/>
      <c r="AT31" s="83"/>
      <c r="AU31" s="83"/>
      <c r="AV31" s="83"/>
      <c r="AW31" s="83"/>
      <c r="AX31" s="83"/>
      <c r="AY31" s="83"/>
      <c r="AZ31" s="83"/>
      <c r="BA31" s="83"/>
      <c r="BB31" s="83"/>
      <c r="BC31" s="83"/>
      <c r="BD31" s="83"/>
      <c r="BE31" s="83"/>
      <c r="BF31" s="83"/>
      <c r="BG31" s="83"/>
      <c r="BH31" s="83"/>
      <c r="BI31" s="83"/>
      <c r="BJ31" s="83"/>
      <c r="BK31" s="83"/>
      <c r="BL31" s="83"/>
    </row>
    <row r="32" spans="1:64" s="91" customFormat="1" ht="36" customHeight="1">
      <c r="A32" s="71" t="s">
        <v>186</v>
      </c>
      <c r="B32" s="72" t="s">
        <v>208</v>
      </c>
      <c r="C32" s="71" t="s">
        <v>209</v>
      </c>
      <c r="D32" s="75">
        <v>165</v>
      </c>
      <c r="E32" s="149">
        <v>394</v>
      </c>
      <c r="F32" s="75">
        <v>170</v>
      </c>
      <c r="G32" s="75">
        <v>394</v>
      </c>
      <c r="H32" s="75"/>
      <c r="I32" s="151">
        <f t="shared" si="4"/>
        <v>58</v>
      </c>
      <c r="J32" s="151">
        <f t="shared" si="5"/>
        <v>52</v>
      </c>
      <c r="K32" s="151">
        <f t="shared" si="6"/>
        <v>67</v>
      </c>
      <c r="L32" s="151">
        <f t="shared" si="7"/>
        <v>32</v>
      </c>
      <c r="M32" s="151">
        <f t="shared" si="8"/>
        <v>32</v>
      </c>
      <c r="N32" s="151">
        <f t="shared" si="9"/>
        <v>48</v>
      </c>
      <c r="O32" s="151">
        <f t="shared" si="3"/>
        <v>105</v>
      </c>
      <c r="P32" s="257" t="e">
        <f>#REF!/#REF!%</f>
        <v>#REF!</v>
      </c>
      <c r="Q32" s="383">
        <f t="shared" si="0"/>
        <v>103.03030303030303</v>
      </c>
      <c r="R32" s="383">
        <f t="shared" si="1"/>
        <v>43.147208121827411</v>
      </c>
      <c r="S32" s="383">
        <f t="shared" si="2"/>
        <v>100</v>
      </c>
      <c r="T32" s="264"/>
      <c r="U32" s="75">
        <v>56</v>
      </c>
      <c r="V32" s="75">
        <v>57</v>
      </c>
      <c r="W32" s="75">
        <v>58</v>
      </c>
      <c r="X32" s="75">
        <v>50</v>
      </c>
      <c r="Y32" s="75">
        <v>51</v>
      </c>
      <c r="Z32" s="75">
        <v>52</v>
      </c>
      <c r="AA32" s="75">
        <v>65</v>
      </c>
      <c r="AB32" s="75">
        <v>65</v>
      </c>
      <c r="AC32" s="75">
        <v>67</v>
      </c>
      <c r="AD32" s="75">
        <v>30</v>
      </c>
      <c r="AE32" s="75">
        <v>32</v>
      </c>
      <c r="AF32" s="75">
        <v>32</v>
      </c>
      <c r="AG32" s="75">
        <v>31</v>
      </c>
      <c r="AH32" s="75">
        <v>32</v>
      </c>
      <c r="AI32" s="75">
        <v>32</v>
      </c>
      <c r="AJ32" s="75">
        <v>46</v>
      </c>
      <c r="AK32" s="75">
        <v>47</v>
      </c>
      <c r="AL32" s="75">
        <v>48</v>
      </c>
      <c r="AM32" s="75">
        <v>100</v>
      </c>
      <c r="AN32" s="75">
        <v>100</v>
      </c>
      <c r="AO32" s="75">
        <v>105</v>
      </c>
      <c r="AP32" s="83"/>
      <c r="AQ32" s="83"/>
      <c r="AR32" s="83"/>
      <c r="AS32" s="83"/>
      <c r="AT32" s="83"/>
      <c r="AU32" s="83"/>
      <c r="AV32" s="83"/>
      <c r="AW32" s="83"/>
      <c r="AX32" s="83"/>
      <c r="AY32" s="83"/>
      <c r="AZ32" s="83"/>
      <c r="BA32" s="83"/>
      <c r="BB32" s="83"/>
      <c r="BC32" s="83"/>
      <c r="BD32" s="83"/>
      <c r="BE32" s="83"/>
      <c r="BF32" s="83"/>
      <c r="BG32" s="83"/>
      <c r="BH32" s="83"/>
      <c r="BI32" s="83"/>
      <c r="BJ32" s="83"/>
      <c r="BK32" s="83"/>
      <c r="BL32" s="83"/>
    </row>
    <row r="33" spans="1:64" s="91" customFormat="1" ht="34.5" customHeight="1">
      <c r="A33" s="255" t="s">
        <v>186</v>
      </c>
      <c r="B33" s="72" t="s">
        <v>210</v>
      </c>
      <c r="C33" s="71" t="s">
        <v>190</v>
      </c>
      <c r="D33" s="75">
        <v>1580</v>
      </c>
      <c r="E33" s="149">
        <v>3281</v>
      </c>
      <c r="F33" s="75">
        <v>1600</v>
      </c>
      <c r="G33" s="75">
        <v>3281</v>
      </c>
      <c r="H33" s="75"/>
      <c r="I33" s="149"/>
      <c r="J33" s="149"/>
      <c r="K33" s="149"/>
      <c r="L33" s="149">
        <f t="shared" si="7"/>
        <v>86</v>
      </c>
      <c r="M33" s="149">
        <f t="shared" si="8"/>
        <v>345</v>
      </c>
      <c r="N33" s="149">
        <f t="shared" si="9"/>
        <v>2850</v>
      </c>
      <c r="O33" s="149"/>
      <c r="P33" s="257" t="e">
        <f>#REF!/#REF!%</f>
        <v>#REF!</v>
      </c>
      <c r="Q33" s="383">
        <f t="shared" si="0"/>
        <v>101.26582278481013</v>
      </c>
      <c r="R33" s="383">
        <f t="shared" si="1"/>
        <v>48.765620237732392</v>
      </c>
      <c r="S33" s="383">
        <f t="shared" si="2"/>
        <v>100</v>
      </c>
      <c r="T33" s="265"/>
      <c r="U33" s="75"/>
      <c r="V33" s="75"/>
      <c r="W33" s="75"/>
      <c r="X33" s="75"/>
      <c r="Y33" s="75"/>
      <c r="Z33" s="75"/>
      <c r="AA33" s="75"/>
      <c r="AB33" s="75"/>
      <c r="AC33" s="75"/>
      <c r="AD33" s="75">
        <v>80</v>
      </c>
      <c r="AE33" s="75">
        <v>85</v>
      </c>
      <c r="AF33" s="75">
        <v>86</v>
      </c>
      <c r="AG33" s="75">
        <v>330</v>
      </c>
      <c r="AH33" s="75">
        <v>340</v>
      </c>
      <c r="AI33" s="75">
        <v>345</v>
      </c>
      <c r="AJ33" s="75">
        <v>2750</v>
      </c>
      <c r="AK33" s="75">
        <v>2800</v>
      </c>
      <c r="AL33" s="75">
        <v>2850</v>
      </c>
      <c r="AM33" s="75"/>
      <c r="AN33" s="75"/>
      <c r="AO33" s="75"/>
      <c r="AP33" s="83"/>
      <c r="AQ33" s="83"/>
      <c r="AR33" s="83"/>
      <c r="AS33" s="83"/>
      <c r="AT33" s="83"/>
      <c r="AU33" s="83"/>
      <c r="AV33" s="83"/>
      <c r="AW33" s="83"/>
      <c r="AX33" s="83"/>
      <c r="AY33" s="83"/>
      <c r="AZ33" s="83"/>
      <c r="BA33" s="83"/>
      <c r="BB33" s="83"/>
      <c r="BC33" s="83"/>
      <c r="BD33" s="83"/>
      <c r="BE33" s="83"/>
      <c r="BF33" s="83"/>
      <c r="BG33" s="83"/>
      <c r="BH33" s="83"/>
      <c r="BI33" s="83"/>
      <c r="BJ33" s="83"/>
      <c r="BK33" s="83"/>
      <c r="BL33" s="83"/>
    </row>
    <row r="34" spans="1:64" s="91" customFormat="1" ht="38.25" customHeight="1">
      <c r="A34" s="71" t="s">
        <v>186</v>
      </c>
      <c r="B34" s="72" t="s">
        <v>211</v>
      </c>
      <c r="C34" s="71" t="s">
        <v>198</v>
      </c>
      <c r="D34" s="75">
        <v>32800</v>
      </c>
      <c r="E34" s="149">
        <v>67000</v>
      </c>
      <c r="F34" s="75">
        <v>34000</v>
      </c>
      <c r="G34" s="75">
        <v>67000</v>
      </c>
      <c r="H34" s="75"/>
      <c r="I34" s="149">
        <f t="shared" si="4"/>
        <v>13500</v>
      </c>
      <c r="J34" s="149">
        <f t="shared" si="5"/>
        <v>53500</v>
      </c>
      <c r="K34" s="149"/>
      <c r="L34" s="149"/>
      <c r="M34" s="149"/>
      <c r="N34" s="149"/>
      <c r="O34" s="149"/>
      <c r="P34" s="257" t="e">
        <f>#REF!/#REF!%</f>
        <v>#REF!</v>
      </c>
      <c r="Q34" s="383">
        <f t="shared" si="0"/>
        <v>103.65853658536585</v>
      </c>
      <c r="R34" s="383">
        <f t="shared" si="1"/>
        <v>50.746268656716417</v>
      </c>
      <c r="S34" s="383">
        <f t="shared" si="2"/>
        <v>100</v>
      </c>
      <c r="T34" s="264"/>
      <c r="U34" s="75">
        <v>11500</v>
      </c>
      <c r="V34" s="75">
        <v>13500</v>
      </c>
      <c r="W34" s="75">
        <v>13500</v>
      </c>
      <c r="X34" s="75">
        <v>52100</v>
      </c>
      <c r="Y34" s="75">
        <v>52500</v>
      </c>
      <c r="Z34" s="75">
        <v>53500</v>
      </c>
      <c r="AA34" s="75"/>
      <c r="AB34" s="75"/>
      <c r="AC34" s="75"/>
      <c r="AD34" s="75"/>
      <c r="AE34" s="75"/>
      <c r="AF34" s="75"/>
      <c r="AG34" s="75"/>
      <c r="AH34" s="75"/>
      <c r="AI34" s="75"/>
      <c r="AJ34" s="75"/>
      <c r="AK34" s="75"/>
      <c r="AL34" s="75"/>
      <c r="AM34" s="75"/>
      <c r="AN34" s="75"/>
      <c r="AO34" s="75"/>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6" spans="1:64" ht="18.75" customHeight="1">
      <c r="B36" s="266"/>
    </row>
    <row r="37" spans="1:64" ht="18.75" customHeight="1">
      <c r="B37" s="267"/>
    </row>
  </sheetData>
  <mergeCells count="28">
    <mergeCell ref="A1:B1"/>
    <mergeCell ref="A2:AO2"/>
    <mergeCell ref="A3:AO3"/>
    <mergeCell ref="A6:A8"/>
    <mergeCell ref="B6:B8"/>
    <mergeCell ref="C6:C8"/>
    <mergeCell ref="D6:D8"/>
    <mergeCell ref="P6:S6"/>
    <mergeCell ref="T6:T8"/>
    <mergeCell ref="U6:AO6"/>
    <mergeCell ref="E7:E8"/>
    <mergeCell ref="F7:F8"/>
    <mergeCell ref="E6:G6"/>
    <mergeCell ref="H6:H8"/>
    <mergeCell ref="G7:G8"/>
    <mergeCell ref="Q7:Q8"/>
    <mergeCell ref="AM7:AO7"/>
    <mergeCell ref="R7:R8"/>
    <mergeCell ref="S7:S8"/>
    <mergeCell ref="U7:W7"/>
    <mergeCell ref="X7:Z7"/>
    <mergeCell ref="AA7:AC7"/>
    <mergeCell ref="P7:P8"/>
    <mergeCell ref="AD7:AF7"/>
    <mergeCell ref="AG7:AI7"/>
    <mergeCell ref="AJ7:AL7"/>
    <mergeCell ref="I6:O6"/>
    <mergeCell ref="I7:O7"/>
  </mergeCells>
  <printOptions horizontalCentered="1"/>
  <pageMargins left="0.19685039370078741" right="0.39370078740157483" top="0.35433070866141736" bottom="0.35433070866141736" header="0.51181102362204722" footer="0.19685039370078741"/>
  <pageSetup paperSize="9" scale="55" orientation="portrait" horizontalDpi="300" verticalDpi="300" r:id="rId1"/>
  <headerFooter>
    <oddFooter>&amp;CPage &amp;P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BG50"/>
  <sheetViews>
    <sheetView tabSelected="1" topLeftCell="A2" zoomScale="130" zoomScaleNormal="130" workbookViewId="0">
      <selection activeCell="E6" sqref="E6"/>
    </sheetView>
  </sheetViews>
  <sheetFormatPr defaultColWidth="9" defaultRowHeight="18.75"/>
  <cols>
    <col min="1" max="1" width="5.625" style="493" customWidth="1"/>
    <col min="2" max="2" width="49.25" style="493" customWidth="1"/>
    <col min="3" max="3" width="13.125" style="493" customWidth="1"/>
    <col min="4" max="7" width="12.125" style="493" customWidth="1"/>
    <col min="8" max="8" width="12.125" style="493" hidden="1" customWidth="1"/>
    <col min="9" max="9" width="12.375" style="493" customWidth="1"/>
    <col min="10" max="10" width="13.75" style="493" customWidth="1"/>
    <col min="11" max="11" width="12.125" style="493" customWidth="1"/>
    <col min="12" max="12" width="9.625" style="493" customWidth="1"/>
    <col min="13" max="44" width="9.125" style="493" customWidth="1"/>
    <col min="45" max="45" width="18.25" style="493" customWidth="1"/>
    <col min="46" max="46" width="9.125" style="493" customWidth="1"/>
    <col min="47" max="59" width="10.25" style="493" customWidth="1"/>
    <col min="60" max="16384" width="9" style="494"/>
  </cols>
  <sheetData>
    <row r="1" spans="1:59" ht="18.75" customHeight="1">
      <c r="A1" s="668" t="s">
        <v>212</v>
      </c>
      <c r="B1" s="668"/>
      <c r="C1" s="492"/>
      <c r="D1" s="492"/>
      <c r="E1" s="492"/>
      <c r="F1" s="492"/>
      <c r="G1" s="492"/>
      <c r="H1" s="492"/>
      <c r="I1" s="492"/>
      <c r="J1" s="492"/>
      <c r="K1" s="492"/>
      <c r="L1" s="492"/>
    </row>
    <row r="2" spans="1:59" ht="42" customHeight="1">
      <c r="A2" s="669" t="s">
        <v>676</v>
      </c>
      <c r="B2" s="669"/>
      <c r="C2" s="669"/>
      <c r="D2" s="669"/>
      <c r="E2" s="669"/>
      <c r="F2" s="669"/>
      <c r="G2" s="669"/>
      <c r="H2" s="669"/>
      <c r="I2" s="669"/>
      <c r="J2" s="669"/>
      <c r="K2" s="669"/>
      <c r="L2" s="669"/>
    </row>
    <row r="3" spans="1:59" ht="22.5" customHeight="1">
      <c r="A3" s="670" t="s">
        <v>645</v>
      </c>
      <c r="B3" s="670"/>
      <c r="C3" s="670"/>
      <c r="D3" s="670"/>
      <c r="E3" s="670"/>
      <c r="F3" s="670"/>
      <c r="G3" s="670"/>
      <c r="H3" s="670"/>
      <c r="I3" s="670"/>
      <c r="J3" s="670"/>
      <c r="K3" s="670"/>
      <c r="L3" s="670"/>
    </row>
    <row r="4" spans="1:59">
      <c r="A4" s="492"/>
      <c r="B4" s="492"/>
      <c r="C4" s="492"/>
      <c r="D4" s="492"/>
      <c r="E4" s="492"/>
      <c r="F4" s="492"/>
      <c r="G4" s="492"/>
      <c r="H4" s="492"/>
      <c r="I4" s="492"/>
      <c r="J4" s="492"/>
      <c r="K4" s="492"/>
      <c r="L4" s="492"/>
    </row>
    <row r="5" spans="1:59" s="497" customFormat="1" ht="30" customHeight="1">
      <c r="A5" s="671" t="s">
        <v>1</v>
      </c>
      <c r="B5" s="671" t="s">
        <v>2</v>
      </c>
      <c r="C5" s="667" t="s">
        <v>3</v>
      </c>
      <c r="D5" s="672" t="s">
        <v>657</v>
      </c>
      <c r="E5" s="674" t="s">
        <v>641</v>
      </c>
      <c r="F5" s="675"/>
      <c r="G5" s="676"/>
      <c r="H5" s="672" t="s">
        <v>644</v>
      </c>
      <c r="I5" s="671" t="s">
        <v>5</v>
      </c>
      <c r="J5" s="671"/>
      <c r="K5" s="671"/>
      <c r="L5" s="667" t="s">
        <v>47</v>
      </c>
    </row>
    <row r="6" spans="1:59" s="497" customFormat="1" ht="102.75" customHeight="1">
      <c r="A6" s="671"/>
      <c r="B6" s="671"/>
      <c r="C6" s="667"/>
      <c r="D6" s="673"/>
      <c r="E6" s="496" t="s">
        <v>7</v>
      </c>
      <c r="F6" s="496" t="s">
        <v>8</v>
      </c>
      <c r="G6" s="496" t="s">
        <v>652</v>
      </c>
      <c r="H6" s="673"/>
      <c r="I6" s="496" t="s">
        <v>663</v>
      </c>
      <c r="J6" s="496" t="s">
        <v>664</v>
      </c>
      <c r="K6" s="496" t="s">
        <v>665</v>
      </c>
      <c r="L6" s="667"/>
    </row>
    <row r="7" spans="1:59" s="502" customFormat="1" ht="66.75" customHeight="1">
      <c r="A7" s="495">
        <v>1</v>
      </c>
      <c r="B7" s="498" t="s">
        <v>213</v>
      </c>
      <c r="C7" s="495" t="s">
        <v>15</v>
      </c>
      <c r="D7" s="499">
        <v>2273</v>
      </c>
      <c r="E7" s="499">
        <v>4890</v>
      </c>
      <c r="F7" s="499">
        <v>2326.7948219932409</v>
      </c>
      <c r="G7" s="499">
        <v>4890</v>
      </c>
      <c r="H7" s="499"/>
      <c r="I7" s="500">
        <f>F7/D7%</f>
        <v>102.36668816512278</v>
      </c>
      <c r="J7" s="501">
        <f>F7/E7%</f>
        <v>47.582716196180797</v>
      </c>
      <c r="K7" s="501">
        <f>G7/E7%</f>
        <v>100</v>
      </c>
      <c r="L7" s="739" t="s">
        <v>700</v>
      </c>
      <c r="M7" s="497"/>
      <c r="N7" s="497"/>
      <c r="O7" s="497"/>
      <c r="P7" s="497"/>
      <c r="Q7" s="497"/>
      <c r="R7" s="497"/>
      <c r="S7" s="497"/>
      <c r="T7" s="497"/>
      <c r="U7" s="497"/>
      <c r="V7" s="497"/>
      <c r="W7" s="497"/>
      <c r="X7" s="497"/>
      <c r="Y7" s="497"/>
      <c r="Z7" s="497"/>
      <c r="AA7" s="497"/>
      <c r="AB7" s="497"/>
      <c r="AC7" s="497"/>
      <c r="AD7" s="497"/>
      <c r="AE7" s="497"/>
      <c r="AF7" s="497"/>
      <c r="AG7" s="497"/>
      <c r="AH7" s="497"/>
      <c r="AI7" s="497"/>
      <c r="AJ7" s="497"/>
      <c r="AK7" s="497"/>
      <c r="AL7" s="497"/>
      <c r="AM7" s="497"/>
      <c r="AN7" s="497"/>
      <c r="AO7" s="497"/>
      <c r="AP7" s="497"/>
      <c r="AQ7" s="497"/>
      <c r="AR7" s="497"/>
      <c r="AS7" s="497"/>
      <c r="AT7" s="497"/>
      <c r="AU7" s="497"/>
      <c r="AV7" s="497"/>
      <c r="AW7" s="497"/>
      <c r="AX7" s="497"/>
      <c r="AY7" s="497"/>
      <c r="AZ7" s="497"/>
      <c r="BA7" s="497"/>
      <c r="BB7" s="497"/>
      <c r="BC7" s="497"/>
      <c r="BD7" s="497"/>
      <c r="BE7" s="497"/>
      <c r="BF7" s="497"/>
      <c r="BG7" s="497"/>
    </row>
    <row r="8" spans="1:59" ht="62.25" customHeight="1">
      <c r="A8" s="503"/>
      <c r="B8" s="504" t="s">
        <v>214</v>
      </c>
      <c r="C8" s="503" t="s">
        <v>15</v>
      </c>
      <c r="D8" s="505">
        <v>2273</v>
      </c>
      <c r="E8" s="505">
        <v>4890</v>
      </c>
      <c r="F8" s="505">
        <v>2327</v>
      </c>
      <c r="G8" s="505">
        <v>4890</v>
      </c>
      <c r="H8" s="505"/>
      <c r="I8" s="506">
        <f t="shared" ref="I8:I38" si="0">F8/D8%</f>
        <v>102.37571491421029</v>
      </c>
      <c r="J8" s="507">
        <f t="shared" ref="J8:J38" si="1">F8/E8%</f>
        <v>47.586912065439677</v>
      </c>
      <c r="K8" s="507">
        <f t="shared" ref="K8:K38" si="2">G8/E8%</f>
        <v>100</v>
      </c>
      <c r="L8" s="739"/>
      <c r="M8" s="508"/>
      <c r="AS8" s="508"/>
    </row>
    <row r="9" spans="1:59" s="510" customFormat="1" ht="32.25" customHeight="1">
      <c r="A9" s="509"/>
      <c r="B9" s="504" t="s">
        <v>215</v>
      </c>
      <c r="C9" s="503" t="s">
        <v>15</v>
      </c>
      <c r="D9" s="505">
        <v>2155</v>
      </c>
      <c r="E9" s="505">
        <v>4504</v>
      </c>
      <c r="F9" s="505">
        <v>2173.2948219932409</v>
      </c>
      <c r="G9" s="505">
        <v>4504</v>
      </c>
      <c r="H9" s="505"/>
      <c r="I9" s="506">
        <f t="shared" si="0"/>
        <v>100.84894765629888</v>
      </c>
      <c r="J9" s="507">
        <f t="shared" si="1"/>
        <v>48.252549333775335</v>
      </c>
      <c r="K9" s="507">
        <f t="shared" si="2"/>
        <v>100</v>
      </c>
      <c r="L9" s="505"/>
      <c r="AS9" s="508"/>
    </row>
    <row r="10" spans="1:59" s="510" customFormat="1" ht="41.25" customHeight="1">
      <c r="A10" s="509"/>
      <c r="B10" s="511" t="s">
        <v>216</v>
      </c>
      <c r="C10" s="503" t="s">
        <v>15</v>
      </c>
      <c r="D10" s="505">
        <v>118</v>
      </c>
      <c r="E10" s="505">
        <v>386</v>
      </c>
      <c r="F10" s="505">
        <v>153.5</v>
      </c>
      <c r="G10" s="505">
        <v>386</v>
      </c>
      <c r="H10" s="505"/>
      <c r="I10" s="506">
        <f t="shared" si="0"/>
        <v>130.08474576271186</v>
      </c>
      <c r="J10" s="507">
        <f t="shared" si="1"/>
        <v>39.766839378238345</v>
      </c>
      <c r="K10" s="507">
        <f t="shared" si="2"/>
        <v>100</v>
      </c>
      <c r="L10" s="505"/>
    </row>
    <row r="11" spans="1:59" ht="32.25" customHeight="1">
      <c r="A11" s="503"/>
      <c r="B11" s="504" t="s">
        <v>217</v>
      </c>
      <c r="C11" s="503"/>
      <c r="D11" s="506"/>
      <c r="E11" s="506"/>
      <c r="F11" s="506"/>
      <c r="G11" s="506"/>
      <c r="H11" s="506"/>
      <c r="I11" s="506"/>
      <c r="J11" s="507"/>
      <c r="K11" s="507"/>
      <c r="L11" s="500"/>
    </row>
    <row r="12" spans="1:59" ht="32.25" customHeight="1">
      <c r="A12" s="503"/>
      <c r="B12" s="504" t="s">
        <v>218</v>
      </c>
      <c r="C12" s="503" t="s">
        <v>80</v>
      </c>
      <c r="D12" s="512">
        <v>11759</v>
      </c>
      <c r="E12" s="512">
        <v>26425</v>
      </c>
      <c r="F12" s="513">
        <v>11770</v>
      </c>
      <c r="G12" s="512">
        <v>26425</v>
      </c>
      <c r="H12" s="512"/>
      <c r="I12" s="506">
        <f t="shared" si="0"/>
        <v>100.09354536950421</v>
      </c>
      <c r="J12" s="507">
        <f t="shared" si="1"/>
        <v>44.541154210028381</v>
      </c>
      <c r="K12" s="507">
        <f t="shared" si="2"/>
        <v>100</v>
      </c>
      <c r="L12" s="500"/>
    </row>
    <row r="13" spans="1:59" ht="32.25" customHeight="1">
      <c r="A13" s="503"/>
      <c r="B13" s="504" t="s">
        <v>219</v>
      </c>
      <c r="C13" s="503" t="s">
        <v>80</v>
      </c>
      <c r="D13" s="514">
        <v>2.85</v>
      </c>
      <c r="E13" s="514">
        <v>6.52</v>
      </c>
      <c r="F13" s="514">
        <v>2.95</v>
      </c>
      <c r="G13" s="514">
        <v>6.52</v>
      </c>
      <c r="H13" s="514"/>
      <c r="I13" s="506">
        <f t="shared" si="0"/>
        <v>103.50877192982456</v>
      </c>
      <c r="J13" s="507">
        <f t="shared" si="1"/>
        <v>45.245398773006144</v>
      </c>
      <c r="K13" s="507">
        <f t="shared" si="2"/>
        <v>100</v>
      </c>
      <c r="L13" s="500"/>
    </row>
    <row r="14" spans="1:59" ht="32.25" customHeight="1">
      <c r="A14" s="503"/>
      <c r="B14" s="504" t="s">
        <v>220</v>
      </c>
      <c r="C14" s="503" t="s">
        <v>80</v>
      </c>
      <c r="D14" s="514">
        <v>7.9</v>
      </c>
      <c r="E14" s="514">
        <v>17.87</v>
      </c>
      <c r="F14" s="512">
        <v>8.1</v>
      </c>
      <c r="G14" s="514">
        <v>17.87</v>
      </c>
      <c r="H14" s="514"/>
      <c r="I14" s="506">
        <f t="shared" si="0"/>
        <v>102.53164556962025</v>
      </c>
      <c r="J14" s="507">
        <f t="shared" si="1"/>
        <v>45.32736429770565</v>
      </c>
      <c r="K14" s="507">
        <f t="shared" si="2"/>
        <v>100</v>
      </c>
      <c r="L14" s="500"/>
    </row>
    <row r="15" spans="1:59" ht="32.25" customHeight="1">
      <c r="A15" s="503"/>
      <c r="B15" s="504" t="s">
        <v>221</v>
      </c>
      <c r="C15" s="503" t="s">
        <v>80</v>
      </c>
      <c r="D15" s="512">
        <v>145</v>
      </c>
      <c r="E15" s="512">
        <v>331</v>
      </c>
      <c r="F15" s="514">
        <v>148</v>
      </c>
      <c r="G15" s="512">
        <v>331</v>
      </c>
      <c r="H15" s="512"/>
      <c r="I15" s="506">
        <f t="shared" si="0"/>
        <v>102.06896551724138</v>
      </c>
      <c r="J15" s="507">
        <f t="shared" si="1"/>
        <v>44.71299093655589</v>
      </c>
      <c r="K15" s="507">
        <f t="shared" si="2"/>
        <v>100</v>
      </c>
      <c r="L15" s="500"/>
    </row>
    <row r="16" spans="1:59" ht="32.25" customHeight="1">
      <c r="A16" s="503"/>
      <c r="B16" s="504" t="s">
        <v>222</v>
      </c>
      <c r="C16" s="503" t="s">
        <v>13</v>
      </c>
      <c r="D16" s="514">
        <v>15.59</v>
      </c>
      <c r="E16" s="514">
        <v>34.81</v>
      </c>
      <c r="F16" s="514">
        <v>16.25</v>
      </c>
      <c r="G16" s="514">
        <v>34.81</v>
      </c>
      <c r="H16" s="514"/>
      <c r="I16" s="506">
        <f t="shared" si="0"/>
        <v>104.2334830019243</v>
      </c>
      <c r="J16" s="507">
        <f t="shared" si="1"/>
        <v>46.681987934501578</v>
      </c>
      <c r="K16" s="507">
        <f t="shared" si="2"/>
        <v>100</v>
      </c>
      <c r="L16" s="500"/>
    </row>
    <row r="17" spans="1:59" ht="32.25" customHeight="1">
      <c r="A17" s="503"/>
      <c r="B17" s="504" t="s">
        <v>223</v>
      </c>
      <c r="C17" s="503" t="s">
        <v>80</v>
      </c>
      <c r="D17" s="515">
        <v>102.6</v>
      </c>
      <c r="E17" s="515">
        <v>234.5</v>
      </c>
      <c r="F17" s="514">
        <v>105</v>
      </c>
      <c r="G17" s="515">
        <v>234.5</v>
      </c>
      <c r="H17" s="515"/>
      <c r="I17" s="506">
        <f t="shared" si="0"/>
        <v>102.3391812865497</v>
      </c>
      <c r="J17" s="507">
        <f t="shared" si="1"/>
        <v>44.776119402985074</v>
      </c>
      <c r="K17" s="507">
        <f t="shared" si="2"/>
        <v>99.999999999999986</v>
      </c>
      <c r="L17" s="500"/>
    </row>
    <row r="18" spans="1:59" s="497" customFormat="1" ht="30.75" customHeight="1">
      <c r="A18" s="495">
        <v>2</v>
      </c>
      <c r="B18" s="498" t="s">
        <v>224</v>
      </c>
      <c r="C18" s="495"/>
      <c r="D18" s="500"/>
      <c r="E18" s="500"/>
      <c r="F18" s="516"/>
      <c r="G18" s="500"/>
      <c r="H18" s="500"/>
      <c r="I18" s="506"/>
      <c r="J18" s="507"/>
      <c r="K18" s="507"/>
      <c r="L18" s="500"/>
    </row>
    <row r="19" spans="1:59" s="519" customFormat="1" ht="38.25" customHeight="1">
      <c r="A19" s="495" t="s">
        <v>225</v>
      </c>
      <c r="B19" s="517" t="s">
        <v>226</v>
      </c>
      <c r="C19" s="518"/>
      <c r="D19" s="516"/>
      <c r="E19" s="516"/>
      <c r="G19" s="516"/>
      <c r="H19" s="516"/>
      <c r="I19" s="506"/>
      <c r="J19" s="507"/>
      <c r="K19" s="507"/>
      <c r="L19" s="516"/>
    </row>
    <row r="20" spans="1:59" ht="37.5" customHeight="1">
      <c r="A20" s="503"/>
      <c r="B20" s="504" t="s">
        <v>227</v>
      </c>
      <c r="C20" s="503" t="s">
        <v>228</v>
      </c>
      <c r="D20" s="506">
        <v>23</v>
      </c>
      <c r="E20" s="506">
        <v>23</v>
      </c>
      <c r="F20" s="506">
        <v>23</v>
      </c>
      <c r="G20" s="506">
        <v>23</v>
      </c>
      <c r="H20" s="506">
        <v>23</v>
      </c>
      <c r="I20" s="506">
        <f t="shared" si="0"/>
        <v>100</v>
      </c>
      <c r="J20" s="507">
        <f t="shared" si="1"/>
        <v>100</v>
      </c>
      <c r="K20" s="507">
        <f t="shared" si="2"/>
        <v>100</v>
      </c>
      <c r="L20" s="500"/>
      <c r="AC20" s="520"/>
    </row>
    <row r="21" spans="1:59" ht="37.5" customHeight="1">
      <c r="A21" s="503"/>
      <c r="B21" s="504" t="s">
        <v>229</v>
      </c>
      <c r="C21" s="503" t="s">
        <v>228</v>
      </c>
      <c r="D21" s="506">
        <v>2</v>
      </c>
      <c r="E21" s="506">
        <v>2</v>
      </c>
      <c r="F21" s="506">
        <v>2</v>
      </c>
      <c r="G21" s="506">
        <v>2</v>
      </c>
      <c r="H21" s="506">
        <v>2</v>
      </c>
      <c r="I21" s="506">
        <f t="shared" si="0"/>
        <v>100</v>
      </c>
      <c r="J21" s="507">
        <f t="shared" si="1"/>
        <v>100</v>
      </c>
      <c r="K21" s="507">
        <f t="shared" si="2"/>
        <v>100</v>
      </c>
      <c r="L21" s="500"/>
    </row>
    <row r="22" spans="1:59" ht="37.5" customHeight="1">
      <c r="A22" s="503"/>
      <c r="B22" s="504" t="s">
        <v>230</v>
      </c>
      <c r="C22" s="503" t="s">
        <v>231</v>
      </c>
      <c r="D22" s="506">
        <v>823</v>
      </c>
      <c r="E22" s="506">
        <v>823</v>
      </c>
      <c r="F22" s="506">
        <v>823</v>
      </c>
      <c r="G22" s="506">
        <v>823</v>
      </c>
      <c r="H22" s="506">
        <v>823</v>
      </c>
      <c r="I22" s="506">
        <f t="shared" si="0"/>
        <v>100</v>
      </c>
      <c r="J22" s="507">
        <f t="shared" si="1"/>
        <v>100</v>
      </c>
      <c r="K22" s="507">
        <f t="shared" si="2"/>
        <v>100</v>
      </c>
      <c r="L22" s="500"/>
    </row>
    <row r="23" spans="1:59" ht="37.5" customHeight="1">
      <c r="A23" s="503"/>
      <c r="B23" s="504" t="s">
        <v>232</v>
      </c>
      <c r="C23" s="503" t="s">
        <v>21</v>
      </c>
      <c r="D23" s="506">
        <v>65</v>
      </c>
      <c r="E23" s="506">
        <v>65</v>
      </c>
      <c r="F23" s="506">
        <v>65</v>
      </c>
      <c r="G23" s="506">
        <v>65</v>
      </c>
      <c r="H23" s="506">
        <v>65</v>
      </c>
      <c r="I23" s="506">
        <f t="shared" si="0"/>
        <v>100</v>
      </c>
      <c r="J23" s="507">
        <f t="shared" si="1"/>
        <v>100</v>
      </c>
      <c r="K23" s="507">
        <f t="shared" si="2"/>
        <v>100</v>
      </c>
      <c r="L23" s="500"/>
    </row>
    <row r="24" spans="1:59" ht="37.5" customHeight="1">
      <c r="A24" s="503"/>
      <c r="B24" s="504" t="s">
        <v>233</v>
      </c>
      <c r="C24" s="503" t="s">
        <v>228</v>
      </c>
      <c r="D24" s="506">
        <v>50</v>
      </c>
      <c r="E24" s="506">
        <v>50</v>
      </c>
      <c r="F24" s="506">
        <v>50</v>
      </c>
      <c r="G24" s="506">
        <v>50</v>
      </c>
      <c r="H24" s="506">
        <v>50</v>
      </c>
      <c r="I24" s="506">
        <f t="shared" si="0"/>
        <v>100</v>
      </c>
      <c r="J24" s="507">
        <f t="shared" si="1"/>
        <v>100</v>
      </c>
      <c r="K24" s="507">
        <f t="shared" si="2"/>
        <v>100</v>
      </c>
      <c r="L24" s="500"/>
    </row>
    <row r="25" spans="1:59" s="742" customFormat="1" ht="52.5" customHeight="1">
      <c r="A25" s="260" t="s">
        <v>234</v>
      </c>
      <c r="B25" s="740" t="s">
        <v>235</v>
      </c>
      <c r="C25" s="402" t="s">
        <v>236</v>
      </c>
      <c r="D25" s="54">
        <v>121950</v>
      </c>
      <c r="E25" s="54">
        <f>+E26+E31</f>
        <v>270550</v>
      </c>
      <c r="F25" s="54">
        <v>158727</v>
      </c>
      <c r="G25" s="54">
        <v>270210</v>
      </c>
      <c r="H25" s="54"/>
      <c r="I25" s="54">
        <f t="shared" si="0"/>
        <v>130.15744157441574</v>
      </c>
      <c r="J25" s="144">
        <f t="shared" si="1"/>
        <v>58.668268342265755</v>
      </c>
      <c r="K25" s="144">
        <f t="shared" si="2"/>
        <v>99.874330068379223</v>
      </c>
      <c r="L25" s="741" t="s">
        <v>700</v>
      </c>
    </row>
    <row r="26" spans="1:59" s="17" customFormat="1" ht="39" customHeight="1">
      <c r="A26" s="743"/>
      <c r="B26" s="744" t="s">
        <v>237</v>
      </c>
      <c r="C26" s="743" t="s">
        <v>236</v>
      </c>
      <c r="D26" s="745">
        <v>7925</v>
      </c>
      <c r="E26" s="745">
        <v>11800</v>
      </c>
      <c r="F26" s="437">
        <v>7200</v>
      </c>
      <c r="G26" s="437">
        <v>13694</v>
      </c>
      <c r="H26" s="437"/>
      <c r="I26" s="36">
        <f t="shared" si="0"/>
        <v>90.851735015772874</v>
      </c>
      <c r="J26" s="42">
        <f t="shared" si="1"/>
        <v>61.016949152542374</v>
      </c>
      <c r="K26" s="42">
        <f t="shared" si="2"/>
        <v>116.05084745762711</v>
      </c>
      <c r="L26" s="746"/>
      <c r="M26" s="747"/>
      <c r="N26" s="747"/>
      <c r="O26" s="747"/>
      <c r="P26" s="747"/>
      <c r="Q26" s="747"/>
      <c r="R26" s="747"/>
      <c r="S26" s="747"/>
      <c r="T26" s="747"/>
      <c r="U26" s="747"/>
      <c r="V26" s="747"/>
      <c r="W26" s="747"/>
      <c r="X26" s="747"/>
      <c r="Y26" s="747"/>
      <c r="Z26" s="747"/>
      <c r="AA26" s="747"/>
      <c r="AB26" s="747"/>
      <c r="AC26" s="747"/>
      <c r="AD26" s="747"/>
      <c r="AE26" s="747"/>
      <c r="AF26" s="747"/>
      <c r="AG26" s="747"/>
      <c r="AH26" s="747"/>
      <c r="AI26" s="747"/>
      <c r="AJ26" s="747"/>
      <c r="AK26" s="747"/>
      <c r="AL26" s="747"/>
      <c r="AM26" s="747"/>
      <c r="AN26" s="747"/>
      <c r="AO26" s="747"/>
      <c r="AP26" s="747"/>
      <c r="AQ26" s="747"/>
      <c r="AR26" s="747"/>
      <c r="AS26" s="747"/>
      <c r="AT26" s="747"/>
      <c r="AU26" s="747"/>
      <c r="AV26" s="747"/>
      <c r="AW26" s="747"/>
      <c r="AX26" s="747"/>
      <c r="AY26" s="747"/>
      <c r="AZ26" s="747"/>
      <c r="BA26" s="747"/>
      <c r="BB26" s="747"/>
      <c r="BC26" s="747"/>
      <c r="BD26" s="747"/>
      <c r="BE26" s="747"/>
      <c r="BF26" s="747"/>
      <c r="BG26" s="747"/>
    </row>
    <row r="27" spans="1:59" s="17" customFormat="1" ht="42" hidden="1" customHeight="1">
      <c r="A27" s="743"/>
      <c r="B27" s="744" t="s">
        <v>238</v>
      </c>
      <c r="C27" s="743" t="s">
        <v>236</v>
      </c>
      <c r="D27" s="42">
        <v>7445</v>
      </c>
      <c r="E27" s="748">
        <v>11800</v>
      </c>
      <c r="F27" s="749">
        <v>7200</v>
      </c>
      <c r="G27" s="749">
        <v>11994</v>
      </c>
      <c r="H27" s="749"/>
      <c r="I27" s="36">
        <f t="shared" si="0"/>
        <v>96.709200805910001</v>
      </c>
      <c r="J27" s="42">
        <f t="shared" si="1"/>
        <v>61.016949152542374</v>
      </c>
      <c r="K27" s="42">
        <f t="shared" si="2"/>
        <v>101.64406779661017</v>
      </c>
      <c r="L27" s="746"/>
      <c r="M27" s="747"/>
      <c r="N27" s="747"/>
      <c r="O27" s="747"/>
      <c r="P27" s="747"/>
      <c r="Q27" s="747"/>
      <c r="R27" s="747"/>
      <c r="S27" s="747"/>
      <c r="T27" s="747"/>
      <c r="U27" s="747"/>
      <c r="V27" s="747"/>
      <c r="W27" s="747"/>
      <c r="X27" s="747"/>
      <c r="Y27" s="747"/>
      <c r="Z27" s="747"/>
      <c r="AA27" s="747"/>
      <c r="AB27" s="747"/>
      <c r="AC27" s="747"/>
      <c r="AD27" s="747"/>
      <c r="AE27" s="747"/>
      <c r="AF27" s="747"/>
      <c r="AG27" s="747"/>
      <c r="AH27" s="747"/>
      <c r="AI27" s="747"/>
      <c r="AJ27" s="747"/>
      <c r="AK27" s="747"/>
      <c r="AL27" s="747"/>
      <c r="AM27" s="747"/>
      <c r="AN27" s="747"/>
      <c r="AO27" s="747"/>
      <c r="AP27" s="747"/>
      <c r="AQ27" s="747"/>
      <c r="AR27" s="747"/>
      <c r="AS27" s="747"/>
      <c r="AT27" s="747"/>
      <c r="AU27" s="747"/>
      <c r="AV27" s="747"/>
      <c r="AW27" s="747"/>
      <c r="AX27" s="747"/>
      <c r="AY27" s="747"/>
      <c r="AZ27" s="747"/>
      <c r="BA27" s="747"/>
      <c r="BB27" s="747"/>
      <c r="BC27" s="747"/>
      <c r="BD27" s="747"/>
      <c r="BE27" s="747"/>
      <c r="BF27" s="747"/>
      <c r="BG27" s="747"/>
    </row>
    <row r="28" spans="1:59" s="17" customFormat="1" ht="42" hidden="1" customHeight="1">
      <c r="A28" s="743"/>
      <c r="B28" s="744" t="s">
        <v>239</v>
      </c>
      <c r="C28" s="743" t="s">
        <v>240</v>
      </c>
      <c r="D28" s="36">
        <v>1.9</v>
      </c>
      <c r="E28" s="42">
        <v>1.9</v>
      </c>
      <c r="F28" s="42">
        <v>1.9</v>
      </c>
      <c r="G28" s="42">
        <v>1.9</v>
      </c>
      <c r="H28" s="42"/>
      <c r="I28" s="36">
        <f t="shared" si="0"/>
        <v>100</v>
      </c>
      <c r="J28" s="42">
        <f t="shared" si="1"/>
        <v>100</v>
      </c>
      <c r="K28" s="42">
        <f t="shared" si="2"/>
        <v>100</v>
      </c>
      <c r="L28" s="746"/>
      <c r="M28" s="747"/>
      <c r="N28" s="747"/>
      <c r="O28" s="747"/>
      <c r="P28" s="747"/>
      <c r="Q28" s="747"/>
      <c r="R28" s="747"/>
      <c r="S28" s="747"/>
      <c r="T28" s="747"/>
      <c r="U28" s="747"/>
      <c r="V28" s="747"/>
      <c r="W28" s="747"/>
      <c r="X28" s="747"/>
      <c r="Y28" s="747"/>
      <c r="Z28" s="747"/>
      <c r="AA28" s="747"/>
      <c r="AB28" s="747"/>
      <c r="AC28" s="747"/>
      <c r="AD28" s="747"/>
      <c r="AE28" s="747"/>
      <c r="AF28" s="747"/>
      <c r="AG28" s="747"/>
      <c r="AH28" s="747"/>
      <c r="AI28" s="747"/>
      <c r="AJ28" s="747"/>
      <c r="AK28" s="747"/>
      <c r="AL28" s="747"/>
      <c r="AM28" s="747"/>
      <c r="AN28" s="747"/>
      <c r="AO28" s="747"/>
      <c r="AP28" s="747"/>
      <c r="AQ28" s="747"/>
      <c r="AR28" s="747"/>
      <c r="AS28" s="747"/>
      <c r="AT28" s="747"/>
      <c r="AU28" s="747"/>
      <c r="AV28" s="747"/>
      <c r="AW28" s="747"/>
      <c r="AX28" s="747"/>
      <c r="AY28" s="747"/>
      <c r="AZ28" s="747"/>
      <c r="BA28" s="747"/>
      <c r="BB28" s="747"/>
      <c r="BC28" s="747"/>
      <c r="BD28" s="747"/>
      <c r="BE28" s="747"/>
      <c r="BF28" s="747"/>
      <c r="BG28" s="747"/>
    </row>
    <row r="29" spans="1:59" s="17" customFormat="1" ht="42" hidden="1" customHeight="1">
      <c r="A29" s="743"/>
      <c r="B29" s="750" t="s">
        <v>241</v>
      </c>
      <c r="C29" s="743" t="s">
        <v>13</v>
      </c>
      <c r="D29" s="36">
        <v>2</v>
      </c>
      <c r="E29" s="36">
        <v>2</v>
      </c>
      <c r="F29" s="36">
        <v>2</v>
      </c>
      <c r="G29" s="36">
        <v>2</v>
      </c>
      <c r="H29" s="36"/>
      <c r="I29" s="36">
        <f t="shared" si="0"/>
        <v>100</v>
      </c>
      <c r="J29" s="42">
        <f t="shared" si="1"/>
        <v>100</v>
      </c>
      <c r="K29" s="42">
        <f t="shared" si="2"/>
        <v>100</v>
      </c>
      <c r="L29" s="746"/>
      <c r="M29" s="747"/>
      <c r="N29" s="747"/>
      <c r="O29" s="747"/>
      <c r="P29" s="747"/>
      <c r="Q29" s="747"/>
      <c r="R29" s="747"/>
      <c r="S29" s="747"/>
      <c r="T29" s="747"/>
      <c r="U29" s="747"/>
      <c r="V29" s="747"/>
      <c r="W29" s="747"/>
      <c r="X29" s="747"/>
      <c r="Y29" s="747"/>
      <c r="Z29" s="747"/>
      <c r="AA29" s="747"/>
      <c r="AB29" s="747"/>
      <c r="AC29" s="747"/>
      <c r="AD29" s="747"/>
      <c r="AE29" s="747"/>
      <c r="AF29" s="747"/>
      <c r="AG29" s="747"/>
      <c r="AH29" s="747"/>
      <c r="AI29" s="747"/>
      <c r="AJ29" s="747"/>
      <c r="AK29" s="747"/>
      <c r="AL29" s="747"/>
      <c r="AM29" s="747"/>
      <c r="AN29" s="747"/>
      <c r="AO29" s="747"/>
      <c r="AP29" s="747"/>
      <c r="AQ29" s="747"/>
      <c r="AR29" s="747"/>
      <c r="AS29" s="747"/>
      <c r="AT29" s="747"/>
      <c r="AU29" s="747"/>
      <c r="AV29" s="747"/>
      <c r="AW29" s="747"/>
      <c r="AX29" s="747"/>
      <c r="AY29" s="747"/>
      <c r="AZ29" s="747"/>
      <c r="BA29" s="747"/>
      <c r="BB29" s="747"/>
      <c r="BC29" s="747"/>
      <c r="BD29" s="747"/>
      <c r="BE29" s="747"/>
      <c r="BF29" s="747"/>
      <c r="BG29" s="747"/>
    </row>
    <row r="30" spans="1:59" s="17" customFormat="1" ht="45" hidden="1" customHeight="1">
      <c r="A30" s="743"/>
      <c r="B30" s="750" t="s">
        <v>242</v>
      </c>
      <c r="C30" s="743" t="s">
        <v>13</v>
      </c>
      <c r="D30" s="437">
        <v>1</v>
      </c>
      <c r="E30" s="36">
        <v>1</v>
      </c>
      <c r="F30" s="36">
        <v>1</v>
      </c>
      <c r="G30" s="36">
        <v>1</v>
      </c>
      <c r="H30" s="36"/>
      <c r="I30" s="36">
        <f t="shared" si="0"/>
        <v>100</v>
      </c>
      <c r="J30" s="42">
        <f t="shared" si="1"/>
        <v>100</v>
      </c>
      <c r="K30" s="42">
        <f t="shared" si="2"/>
        <v>100</v>
      </c>
      <c r="L30" s="746"/>
      <c r="M30" s="747"/>
      <c r="N30" s="747"/>
      <c r="O30" s="747"/>
      <c r="P30" s="747"/>
      <c r="Q30" s="747"/>
      <c r="R30" s="747"/>
      <c r="S30" s="747"/>
      <c r="T30" s="747"/>
      <c r="U30" s="747"/>
      <c r="V30" s="747"/>
      <c r="W30" s="747"/>
      <c r="X30" s="747"/>
      <c r="Y30" s="747"/>
      <c r="Z30" s="747"/>
      <c r="AA30" s="747"/>
      <c r="AB30" s="747"/>
      <c r="AC30" s="747"/>
      <c r="AD30" s="747"/>
      <c r="AE30" s="747"/>
      <c r="AF30" s="747"/>
      <c r="AG30" s="747"/>
      <c r="AH30" s="747"/>
      <c r="AI30" s="747"/>
      <c r="AJ30" s="747"/>
      <c r="AK30" s="747"/>
      <c r="AL30" s="747"/>
      <c r="AM30" s="747"/>
      <c r="AN30" s="747"/>
      <c r="AO30" s="747"/>
      <c r="AP30" s="747"/>
      <c r="AQ30" s="747"/>
      <c r="AR30" s="747"/>
      <c r="AS30" s="747"/>
      <c r="AT30" s="747"/>
      <c r="AU30" s="747"/>
      <c r="AV30" s="747"/>
      <c r="AW30" s="747"/>
      <c r="AX30" s="747"/>
      <c r="AY30" s="747"/>
      <c r="AZ30" s="747"/>
      <c r="BA30" s="747"/>
      <c r="BB30" s="747"/>
      <c r="BC30" s="747"/>
      <c r="BD30" s="747"/>
      <c r="BE30" s="747"/>
      <c r="BF30" s="747"/>
      <c r="BG30" s="747"/>
    </row>
    <row r="31" spans="1:59" s="17" customFormat="1" ht="42.75" customHeight="1">
      <c r="A31" s="743"/>
      <c r="B31" s="744" t="s">
        <v>243</v>
      </c>
      <c r="C31" s="743" t="s">
        <v>236</v>
      </c>
      <c r="D31" s="437">
        <v>114025</v>
      </c>
      <c r="E31" s="437">
        <v>258750</v>
      </c>
      <c r="F31" s="437">
        <v>151527</v>
      </c>
      <c r="G31" s="437">
        <v>256516</v>
      </c>
      <c r="H31" s="437"/>
      <c r="I31" s="36">
        <f t="shared" si="0"/>
        <v>132.889278666959</v>
      </c>
      <c r="J31" s="42">
        <f t="shared" si="1"/>
        <v>58.561159420289854</v>
      </c>
      <c r="K31" s="42">
        <f t="shared" si="2"/>
        <v>99.136618357487919</v>
      </c>
      <c r="L31" s="746"/>
      <c r="M31" s="747"/>
      <c r="N31" s="747"/>
      <c r="O31" s="747"/>
      <c r="P31" s="747"/>
      <c r="Q31" s="747"/>
      <c r="R31" s="747"/>
      <c r="S31" s="747"/>
      <c r="T31" s="747"/>
      <c r="U31" s="747"/>
      <c r="V31" s="747"/>
      <c r="W31" s="747"/>
      <c r="X31" s="747"/>
      <c r="Y31" s="747"/>
      <c r="Z31" s="747"/>
      <c r="AA31" s="747"/>
      <c r="AB31" s="747"/>
      <c r="AC31" s="747"/>
      <c r="AD31" s="747"/>
      <c r="AE31" s="747"/>
      <c r="AF31" s="747"/>
      <c r="AG31" s="747"/>
      <c r="AH31" s="747"/>
      <c r="AI31" s="747"/>
      <c r="AJ31" s="747"/>
      <c r="AK31" s="747"/>
      <c r="AL31" s="747"/>
      <c r="AM31" s="747"/>
      <c r="AN31" s="747"/>
      <c r="AO31" s="747"/>
      <c r="AP31" s="747"/>
      <c r="AQ31" s="747"/>
      <c r="AR31" s="747"/>
      <c r="AS31" s="747"/>
      <c r="AT31" s="747"/>
      <c r="AU31" s="747"/>
      <c r="AV31" s="747"/>
      <c r="AW31" s="747"/>
      <c r="AX31" s="747"/>
      <c r="AY31" s="747"/>
      <c r="AZ31" s="747"/>
      <c r="BA31" s="747"/>
      <c r="BB31" s="747"/>
      <c r="BC31" s="747"/>
      <c r="BD31" s="747"/>
      <c r="BE31" s="747"/>
      <c r="BF31" s="747"/>
      <c r="BG31" s="747"/>
    </row>
    <row r="32" spans="1:59" s="17" customFormat="1" ht="45" hidden="1" customHeight="1">
      <c r="A32" s="743"/>
      <c r="B32" s="744" t="s">
        <v>238</v>
      </c>
      <c r="C32" s="743" t="s">
        <v>236</v>
      </c>
      <c r="D32" s="42">
        <v>54140</v>
      </c>
      <c r="E32" s="437">
        <v>110750</v>
      </c>
      <c r="F32" s="437">
        <v>98590</v>
      </c>
      <c r="G32" s="437">
        <v>117104</v>
      </c>
      <c r="H32" s="437"/>
      <c r="I32" s="36">
        <f t="shared" si="0"/>
        <v>182.10195788695975</v>
      </c>
      <c r="J32" s="42">
        <f t="shared" si="1"/>
        <v>89.020316027088043</v>
      </c>
      <c r="K32" s="42">
        <f t="shared" si="2"/>
        <v>105.73724604966139</v>
      </c>
      <c r="L32" s="746"/>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c r="AK32" s="747"/>
      <c r="AL32" s="747"/>
      <c r="AM32" s="747"/>
      <c r="AN32" s="747"/>
      <c r="AO32" s="747"/>
      <c r="AP32" s="747"/>
      <c r="AQ32" s="747"/>
      <c r="AR32" s="747"/>
      <c r="AS32" s="747"/>
      <c r="AT32" s="747"/>
      <c r="AU32" s="747"/>
      <c r="AV32" s="747"/>
      <c r="AW32" s="747"/>
      <c r="AX32" s="747"/>
      <c r="AY32" s="747"/>
      <c r="AZ32" s="747"/>
      <c r="BA32" s="747"/>
      <c r="BB32" s="747"/>
      <c r="BC32" s="747"/>
      <c r="BD32" s="747"/>
      <c r="BE32" s="747"/>
      <c r="BF32" s="747"/>
      <c r="BG32" s="747"/>
    </row>
    <row r="33" spans="1:59" s="17" customFormat="1" ht="45" hidden="1" customHeight="1">
      <c r="A33" s="743"/>
      <c r="B33" s="744" t="s">
        <v>244</v>
      </c>
      <c r="C33" s="743" t="s">
        <v>240</v>
      </c>
      <c r="D33" s="36">
        <v>2.1</v>
      </c>
      <c r="E33" s="42">
        <v>2.1</v>
      </c>
      <c r="F33" s="42">
        <v>2.1</v>
      </c>
      <c r="G33" s="42">
        <v>2.1</v>
      </c>
      <c r="H33" s="42"/>
      <c r="I33" s="36">
        <f t="shared" si="0"/>
        <v>100</v>
      </c>
      <c r="J33" s="42">
        <f t="shared" si="1"/>
        <v>100</v>
      </c>
      <c r="K33" s="42">
        <f t="shared" si="2"/>
        <v>100</v>
      </c>
      <c r="L33" s="746"/>
      <c r="M33" s="747"/>
      <c r="N33" s="747"/>
      <c r="O33" s="747"/>
      <c r="P33" s="747"/>
      <c r="Q33" s="747"/>
      <c r="R33" s="747"/>
      <c r="S33" s="747"/>
      <c r="T33" s="747"/>
      <c r="U33" s="747"/>
      <c r="V33" s="747"/>
      <c r="W33" s="747"/>
      <c r="X33" s="747"/>
      <c r="Y33" s="747"/>
      <c r="Z33" s="747"/>
      <c r="AA33" s="747"/>
      <c r="AB33" s="747"/>
      <c r="AC33" s="747"/>
      <c r="AD33" s="747"/>
      <c r="AE33" s="747"/>
      <c r="AF33" s="747"/>
      <c r="AG33" s="747"/>
      <c r="AH33" s="747"/>
      <c r="AI33" s="747"/>
      <c r="AJ33" s="747"/>
      <c r="AK33" s="747"/>
      <c r="AL33" s="747"/>
      <c r="AM33" s="747"/>
      <c r="AN33" s="747"/>
      <c r="AO33" s="747"/>
      <c r="AP33" s="747"/>
      <c r="AQ33" s="747"/>
      <c r="AR33" s="747"/>
      <c r="AS33" s="747"/>
      <c r="AT33" s="747"/>
      <c r="AU33" s="747"/>
      <c r="AV33" s="747"/>
      <c r="AW33" s="747"/>
      <c r="AX33" s="747"/>
      <c r="AY33" s="747"/>
      <c r="AZ33" s="747"/>
      <c r="BA33" s="747"/>
      <c r="BB33" s="747"/>
      <c r="BC33" s="747"/>
      <c r="BD33" s="747"/>
      <c r="BE33" s="747"/>
      <c r="BF33" s="747"/>
      <c r="BG33" s="747"/>
    </row>
    <row r="34" spans="1:59" s="17" customFormat="1" ht="45" hidden="1" customHeight="1">
      <c r="A34" s="743"/>
      <c r="B34" s="750" t="s">
        <v>245</v>
      </c>
      <c r="C34" s="743" t="s">
        <v>13</v>
      </c>
      <c r="D34" s="42">
        <v>1</v>
      </c>
      <c r="E34" s="36">
        <v>1</v>
      </c>
      <c r="F34" s="36">
        <v>1</v>
      </c>
      <c r="G34" s="36">
        <v>1</v>
      </c>
      <c r="H34" s="36"/>
      <c r="I34" s="36">
        <f t="shared" si="0"/>
        <v>100</v>
      </c>
      <c r="J34" s="42">
        <f t="shared" si="1"/>
        <v>100</v>
      </c>
      <c r="K34" s="42">
        <f t="shared" si="2"/>
        <v>100</v>
      </c>
      <c r="L34" s="746"/>
      <c r="M34" s="747"/>
      <c r="N34" s="747"/>
      <c r="O34" s="747"/>
      <c r="P34" s="747"/>
      <c r="Q34" s="747"/>
      <c r="R34" s="747"/>
      <c r="S34" s="747"/>
      <c r="T34" s="747"/>
      <c r="U34" s="747"/>
      <c r="V34" s="747"/>
      <c r="W34" s="747"/>
      <c r="X34" s="747"/>
      <c r="Y34" s="747"/>
      <c r="Z34" s="747"/>
      <c r="AA34" s="747"/>
      <c r="AB34" s="747"/>
      <c r="AC34" s="747"/>
      <c r="AD34" s="747"/>
      <c r="AE34" s="747"/>
      <c r="AF34" s="747"/>
      <c r="AG34" s="747"/>
      <c r="AH34" s="747"/>
      <c r="AI34" s="747"/>
      <c r="AJ34" s="747"/>
      <c r="AK34" s="747"/>
      <c r="AL34" s="747"/>
      <c r="AM34" s="747"/>
      <c r="AN34" s="747"/>
      <c r="AO34" s="747"/>
      <c r="AP34" s="747"/>
      <c r="AQ34" s="747"/>
      <c r="AR34" s="747"/>
      <c r="AS34" s="747"/>
      <c r="AT34" s="747"/>
      <c r="AU34" s="747"/>
      <c r="AV34" s="747"/>
      <c r="AW34" s="747"/>
      <c r="AX34" s="747"/>
      <c r="AY34" s="747"/>
      <c r="AZ34" s="747"/>
      <c r="BA34" s="747"/>
      <c r="BB34" s="747"/>
      <c r="BC34" s="747"/>
      <c r="BD34" s="747"/>
      <c r="BE34" s="747"/>
      <c r="BF34" s="747"/>
      <c r="BG34" s="747"/>
    </row>
    <row r="35" spans="1:59" s="17" customFormat="1" ht="45" hidden="1" customHeight="1">
      <c r="A35" s="743"/>
      <c r="B35" s="750" t="s">
        <v>242</v>
      </c>
      <c r="C35" s="743" t="s">
        <v>13</v>
      </c>
      <c r="D35" s="36">
        <v>0.5</v>
      </c>
      <c r="E35" s="42">
        <v>0.5</v>
      </c>
      <c r="F35" s="42">
        <v>0.5</v>
      </c>
      <c r="G35" s="42">
        <v>0.5</v>
      </c>
      <c r="H35" s="42"/>
      <c r="I35" s="36">
        <f t="shared" si="0"/>
        <v>100</v>
      </c>
      <c r="J35" s="42">
        <f t="shared" si="1"/>
        <v>100</v>
      </c>
      <c r="K35" s="42">
        <f t="shared" si="2"/>
        <v>100</v>
      </c>
      <c r="L35" s="746"/>
      <c r="M35" s="747"/>
      <c r="N35" s="747"/>
      <c r="O35" s="747"/>
      <c r="P35" s="747"/>
      <c r="Q35" s="747"/>
      <c r="R35" s="747"/>
      <c r="S35" s="747"/>
      <c r="T35" s="747"/>
      <c r="U35" s="747"/>
      <c r="V35" s="747"/>
      <c r="W35" s="747"/>
      <c r="X35" s="747"/>
      <c r="Y35" s="747"/>
      <c r="Z35" s="747"/>
      <c r="AA35" s="747"/>
      <c r="AB35" s="747"/>
      <c r="AC35" s="747"/>
      <c r="AD35" s="747"/>
      <c r="AE35" s="747"/>
      <c r="AF35" s="747"/>
      <c r="AG35" s="747"/>
      <c r="AH35" s="747"/>
      <c r="AI35" s="747"/>
      <c r="AJ35" s="747"/>
      <c r="AK35" s="747"/>
      <c r="AL35" s="747"/>
      <c r="AM35" s="747"/>
      <c r="AN35" s="747"/>
      <c r="AO35" s="747"/>
      <c r="AP35" s="747"/>
      <c r="AQ35" s="747"/>
      <c r="AR35" s="747"/>
      <c r="AS35" s="747"/>
      <c r="AT35" s="747"/>
      <c r="AU35" s="747"/>
      <c r="AV35" s="747"/>
      <c r="AW35" s="747"/>
      <c r="AX35" s="747"/>
      <c r="AY35" s="747"/>
      <c r="AZ35" s="747"/>
      <c r="BA35" s="747"/>
      <c r="BB35" s="747"/>
      <c r="BC35" s="747"/>
      <c r="BD35" s="747"/>
      <c r="BE35" s="747"/>
      <c r="BF35" s="747"/>
      <c r="BG35" s="747"/>
    </row>
    <row r="36" spans="1:59" s="742" customFormat="1" ht="63" customHeight="1">
      <c r="A36" s="260" t="s">
        <v>246</v>
      </c>
      <c r="B36" s="740" t="s">
        <v>247</v>
      </c>
      <c r="C36" s="260" t="s">
        <v>15</v>
      </c>
      <c r="D36" s="144">
        <v>172.4</v>
      </c>
      <c r="E36" s="144">
        <v>351.41499999999996</v>
      </c>
      <c r="F36" s="144">
        <v>260.89999999999998</v>
      </c>
      <c r="G36" s="144">
        <v>362.9</v>
      </c>
      <c r="H36" s="54"/>
      <c r="I36" s="54">
        <f t="shared" si="0"/>
        <v>151.33410672853827</v>
      </c>
      <c r="J36" s="144">
        <f t="shared" si="1"/>
        <v>74.242704494685782</v>
      </c>
      <c r="K36" s="144">
        <f t="shared" si="2"/>
        <v>103.268215642474</v>
      </c>
      <c r="L36" s="746"/>
    </row>
    <row r="37" spans="1:59" s="17" customFormat="1" ht="45" customHeight="1">
      <c r="A37" s="743"/>
      <c r="B37" s="744" t="s">
        <v>248</v>
      </c>
      <c r="C37" s="743" t="s">
        <v>15</v>
      </c>
      <c r="D37" s="36">
        <v>28.8</v>
      </c>
      <c r="E37" s="42">
        <v>44.84</v>
      </c>
      <c r="F37" s="42">
        <v>27.4</v>
      </c>
      <c r="G37" s="42">
        <v>47.3</v>
      </c>
      <c r="H37" s="42"/>
      <c r="I37" s="36">
        <f t="shared" si="0"/>
        <v>95.138888888888872</v>
      </c>
      <c r="J37" s="42">
        <f t="shared" si="1"/>
        <v>61.106155218554854</v>
      </c>
      <c r="K37" s="42">
        <f t="shared" si="2"/>
        <v>105.48617305976805</v>
      </c>
      <c r="L37" s="746"/>
      <c r="M37" s="747"/>
      <c r="N37" s="747"/>
      <c r="O37" s="747"/>
      <c r="P37" s="747"/>
      <c r="Q37" s="747"/>
      <c r="R37" s="747"/>
      <c r="S37" s="747"/>
      <c r="T37" s="747"/>
      <c r="U37" s="747"/>
      <c r="V37" s="747"/>
      <c r="W37" s="747"/>
      <c r="X37" s="747"/>
      <c r="Y37" s="747"/>
      <c r="Z37" s="747"/>
      <c r="AA37" s="747"/>
      <c r="AB37" s="747"/>
      <c r="AC37" s="747"/>
      <c r="AD37" s="747"/>
      <c r="AE37" s="747"/>
      <c r="AF37" s="747"/>
      <c r="AG37" s="747"/>
      <c r="AH37" s="747"/>
      <c r="AI37" s="747"/>
      <c r="AJ37" s="747"/>
      <c r="AK37" s="747"/>
      <c r="AL37" s="747"/>
      <c r="AM37" s="747"/>
      <c r="AN37" s="747"/>
      <c r="AO37" s="747"/>
      <c r="AP37" s="747"/>
      <c r="AQ37" s="747"/>
      <c r="AR37" s="747"/>
      <c r="AS37" s="747"/>
      <c r="AT37" s="747"/>
      <c r="AU37" s="747"/>
      <c r="AV37" s="747"/>
      <c r="AW37" s="747"/>
      <c r="AX37" s="747"/>
      <c r="AY37" s="747"/>
      <c r="AZ37" s="747"/>
      <c r="BA37" s="747"/>
      <c r="BB37" s="747"/>
      <c r="BC37" s="747"/>
      <c r="BD37" s="747"/>
      <c r="BE37" s="747"/>
      <c r="BF37" s="747"/>
      <c r="BG37" s="747"/>
    </row>
    <row r="38" spans="1:59" s="17" customFormat="1" ht="45" customHeight="1">
      <c r="A38" s="743"/>
      <c r="B38" s="744" t="s">
        <v>249</v>
      </c>
      <c r="C38" s="743" t="s">
        <v>15</v>
      </c>
      <c r="D38" s="36">
        <v>144</v>
      </c>
      <c r="E38" s="36">
        <v>306.57499999999999</v>
      </c>
      <c r="F38" s="36">
        <v>234</v>
      </c>
      <c r="G38" s="36">
        <v>316</v>
      </c>
      <c r="H38" s="36"/>
      <c r="I38" s="36">
        <f t="shared" si="0"/>
        <v>162.5</v>
      </c>
      <c r="J38" s="42">
        <f t="shared" si="1"/>
        <v>76.32716301068254</v>
      </c>
      <c r="K38" s="42">
        <f t="shared" si="2"/>
        <v>103.0742885101525</v>
      </c>
      <c r="L38" s="751"/>
      <c r="M38" s="747"/>
      <c r="N38" s="747"/>
      <c r="O38" s="747"/>
      <c r="P38" s="747"/>
      <c r="Q38" s="747"/>
      <c r="R38" s="747"/>
      <c r="S38" s="747"/>
      <c r="T38" s="747"/>
      <c r="U38" s="747"/>
      <c r="V38" s="747"/>
      <c r="W38" s="747"/>
      <c r="X38" s="747"/>
      <c r="Y38" s="747"/>
      <c r="Z38" s="747"/>
      <c r="AA38" s="747"/>
      <c r="AB38" s="747"/>
      <c r="AC38" s="747"/>
      <c r="AD38" s="747"/>
      <c r="AE38" s="747"/>
      <c r="AF38" s="747"/>
      <c r="AG38" s="747"/>
      <c r="AH38" s="747"/>
      <c r="AI38" s="747"/>
      <c r="AJ38" s="747"/>
      <c r="AK38" s="747"/>
      <c r="AL38" s="747"/>
      <c r="AM38" s="747"/>
      <c r="AN38" s="747"/>
      <c r="AO38" s="747"/>
      <c r="AP38" s="747"/>
      <c r="AQ38" s="747"/>
      <c r="AR38" s="747"/>
      <c r="AS38" s="747"/>
      <c r="AT38" s="747"/>
      <c r="AU38" s="747"/>
      <c r="AV38" s="747"/>
      <c r="AW38" s="747"/>
      <c r="AX38" s="747"/>
      <c r="AY38" s="747"/>
      <c r="AZ38" s="747"/>
      <c r="BA38" s="747"/>
      <c r="BB38" s="747"/>
      <c r="BC38" s="747"/>
      <c r="BD38" s="747"/>
      <c r="BE38" s="747"/>
      <c r="BF38" s="747"/>
      <c r="BG38" s="747"/>
    </row>
    <row r="50" spans="2:2" ht="18.75" customHeight="1">
      <c r="B50" s="508"/>
    </row>
  </sheetData>
  <mergeCells count="12">
    <mergeCell ref="L25:L38"/>
    <mergeCell ref="L5:L6"/>
    <mergeCell ref="A1:B1"/>
    <mergeCell ref="A2:L2"/>
    <mergeCell ref="A3:L3"/>
    <mergeCell ref="A5:A6"/>
    <mergeCell ref="B5:B6"/>
    <mergeCell ref="C5:C6"/>
    <mergeCell ref="I5:K5"/>
    <mergeCell ref="D5:D6"/>
    <mergeCell ref="E5:G5"/>
    <mergeCell ref="H5:H6"/>
  </mergeCells>
  <printOptions horizontalCentered="1"/>
  <pageMargins left="0.31496062992125984" right="0.31496062992125984" top="0.59055118110236227" bottom="0.55118110236220474" header="0.51181102362204722" footer="0.23622047244094491"/>
  <pageSetup paperSize="9" scale="50" orientation="portrait" verticalDpi="300" r:id="rId1"/>
  <headerFoot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Z16"/>
  <sheetViews>
    <sheetView zoomScale="130" zoomScaleNormal="130" workbookViewId="0">
      <selection activeCell="C9" sqref="C9"/>
    </sheetView>
  </sheetViews>
  <sheetFormatPr defaultColWidth="9" defaultRowHeight="18.75"/>
  <cols>
    <col min="1" max="1" width="7.375" style="522" customWidth="1"/>
    <col min="2" max="2" width="37.125" style="522" customWidth="1"/>
    <col min="3" max="5" width="12.375" style="542" customWidth="1"/>
    <col min="6" max="6" width="11.625" style="542" customWidth="1"/>
    <col min="7" max="7" width="12.375" style="542" customWidth="1"/>
    <col min="8" max="8" width="12.375" style="542" hidden="1" customWidth="1"/>
    <col min="9" max="11" width="12.125" style="522" customWidth="1"/>
    <col min="12" max="12" width="10.25" style="522" customWidth="1"/>
    <col min="13" max="26" width="9.125" style="522" customWidth="1"/>
    <col min="27" max="16384" width="9" style="523"/>
  </cols>
  <sheetData>
    <row r="1" spans="1:12" ht="18.75" customHeight="1">
      <c r="A1" s="678" t="s">
        <v>250</v>
      </c>
      <c r="B1" s="678"/>
      <c r="C1" s="521"/>
      <c r="D1" s="521"/>
      <c r="E1" s="521"/>
      <c r="F1" s="521"/>
      <c r="G1" s="521"/>
      <c r="H1" s="521"/>
    </row>
    <row r="2" spans="1:12" s="524" customFormat="1" ht="32.25" customHeight="1">
      <c r="A2" s="679" t="s">
        <v>675</v>
      </c>
      <c r="B2" s="679"/>
      <c r="C2" s="679"/>
      <c r="D2" s="679"/>
      <c r="E2" s="679"/>
      <c r="F2" s="679"/>
      <c r="G2" s="679"/>
      <c r="H2" s="679"/>
      <c r="I2" s="679"/>
      <c r="J2" s="679"/>
      <c r="K2" s="679"/>
      <c r="L2" s="679"/>
    </row>
    <row r="3" spans="1:12" s="524" customFormat="1">
      <c r="A3" s="680" t="s">
        <v>659</v>
      </c>
      <c r="B3" s="680"/>
      <c r="C3" s="680"/>
      <c r="D3" s="680"/>
      <c r="E3" s="680"/>
      <c r="F3" s="680"/>
      <c r="G3" s="680"/>
      <c r="H3" s="680"/>
      <c r="I3" s="680"/>
      <c r="J3" s="680"/>
      <c r="K3" s="680"/>
      <c r="L3" s="680"/>
    </row>
    <row r="4" spans="1:12" s="524" customFormat="1" ht="23.25" customHeight="1">
      <c r="A4" s="525"/>
      <c r="B4" s="525"/>
      <c r="C4" s="526"/>
      <c r="D4" s="526"/>
      <c r="E4" s="526"/>
      <c r="F4" s="526"/>
      <c r="G4" s="526"/>
      <c r="H4" s="526"/>
    </row>
    <row r="5" spans="1:12" s="524" customFormat="1" ht="32.25" customHeight="1">
      <c r="A5" s="681" t="s">
        <v>1</v>
      </c>
      <c r="B5" s="681" t="s">
        <v>2</v>
      </c>
      <c r="C5" s="677" t="s">
        <v>251</v>
      </c>
      <c r="D5" s="672" t="s">
        <v>657</v>
      </c>
      <c r="E5" s="674" t="s">
        <v>641</v>
      </c>
      <c r="F5" s="675"/>
      <c r="G5" s="676"/>
      <c r="H5" s="672" t="s">
        <v>644</v>
      </c>
      <c r="I5" s="682" t="s">
        <v>5</v>
      </c>
      <c r="J5" s="682"/>
      <c r="K5" s="683"/>
      <c r="L5" s="677" t="s">
        <v>47</v>
      </c>
    </row>
    <row r="6" spans="1:12" s="524" customFormat="1" ht="112.5" customHeight="1">
      <c r="A6" s="681"/>
      <c r="B6" s="681"/>
      <c r="C6" s="681"/>
      <c r="D6" s="673"/>
      <c r="E6" s="496" t="s">
        <v>7</v>
      </c>
      <c r="F6" s="496" t="s">
        <v>8</v>
      </c>
      <c r="G6" s="496" t="s">
        <v>652</v>
      </c>
      <c r="H6" s="673"/>
      <c r="I6" s="496" t="s">
        <v>663</v>
      </c>
      <c r="J6" s="496" t="s">
        <v>664</v>
      </c>
      <c r="K6" s="496" t="s">
        <v>665</v>
      </c>
      <c r="L6" s="677"/>
    </row>
    <row r="7" spans="1:12" s="522" customFormat="1" ht="31.5" customHeight="1">
      <c r="A7" s="528">
        <v>1</v>
      </c>
      <c r="B7" s="529" t="s">
        <v>252</v>
      </c>
      <c r="C7" s="530"/>
      <c r="D7" s="530"/>
      <c r="E7" s="530"/>
      <c r="F7" s="530"/>
      <c r="G7" s="530"/>
      <c r="H7" s="530"/>
      <c r="I7" s="483"/>
      <c r="J7" s="483"/>
      <c r="K7" s="483"/>
      <c r="L7" s="531"/>
    </row>
    <row r="8" spans="1:12" ht="31.5" customHeight="1">
      <c r="A8" s="528" t="s">
        <v>253</v>
      </c>
      <c r="B8" s="529" t="s">
        <v>254</v>
      </c>
      <c r="C8" s="530" t="s">
        <v>255</v>
      </c>
      <c r="D8" s="532">
        <v>136.19200000000001</v>
      </c>
      <c r="E8" s="533">
        <v>238.33600000000001</v>
      </c>
      <c r="F8" s="534">
        <v>147</v>
      </c>
      <c r="G8" s="534">
        <v>238</v>
      </c>
      <c r="H8" s="534"/>
      <c r="I8" s="535">
        <f>F8/D8%</f>
        <v>107.93585526315789</v>
      </c>
      <c r="J8" s="535">
        <f>F8/E8%</f>
        <v>61.677631578947363</v>
      </c>
      <c r="K8" s="535">
        <f>G8/E8%</f>
        <v>99.859022556390968</v>
      </c>
      <c r="L8" s="531"/>
    </row>
    <row r="9" spans="1:12" ht="31.5" customHeight="1">
      <c r="A9" s="528"/>
      <c r="B9" s="529" t="s">
        <v>256</v>
      </c>
      <c r="C9" s="530" t="s">
        <v>255</v>
      </c>
      <c r="D9" s="532">
        <v>136.19200000000001</v>
      </c>
      <c r="E9" s="533">
        <v>238.33600000000001</v>
      </c>
      <c r="F9" s="536">
        <v>147</v>
      </c>
      <c r="G9" s="536">
        <v>238</v>
      </c>
      <c r="H9" s="536"/>
      <c r="I9" s="535">
        <f t="shared" ref="I9:I16" si="0">F9/D9%</f>
        <v>107.93585526315789</v>
      </c>
      <c r="J9" s="535">
        <f t="shared" ref="J9:J16" si="1">F9/E9%</f>
        <v>61.677631578947363</v>
      </c>
      <c r="K9" s="535">
        <f t="shared" ref="K9:K16" si="2">G9/E9%</f>
        <v>99.859022556390968</v>
      </c>
      <c r="L9" s="531"/>
    </row>
    <row r="10" spans="1:12" ht="31.5" customHeight="1">
      <c r="A10" s="528" t="s">
        <v>257</v>
      </c>
      <c r="B10" s="529" t="s">
        <v>258</v>
      </c>
      <c r="C10" s="537" t="s">
        <v>259</v>
      </c>
      <c r="D10" s="538">
        <v>5031.9359999999997</v>
      </c>
      <c r="E10" s="539">
        <v>8805.8880000000008</v>
      </c>
      <c r="F10" s="540">
        <v>5100</v>
      </c>
      <c r="G10" s="539">
        <v>8805.8880000000008</v>
      </c>
      <c r="H10" s="540"/>
      <c r="I10" s="535">
        <f t="shared" si="0"/>
        <v>101.35264041514043</v>
      </c>
      <c r="J10" s="535">
        <f t="shared" si="1"/>
        <v>57.915794522937382</v>
      </c>
      <c r="K10" s="535">
        <f t="shared" si="2"/>
        <v>100</v>
      </c>
      <c r="L10" s="531"/>
    </row>
    <row r="11" spans="1:12" ht="31.5" customHeight="1">
      <c r="A11" s="528"/>
      <c r="B11" s="529" t="s">
        <v>256</v>
      </c>
      <c r="C11" s="537" t="s">
        <v>259</v>
      </c>
      <c r="D11" s="538">
        <v>5031.9359999999997</v>
      </c>
      <c r="E11" s="539">
        <v>8805.8880000000008</v>
      </c>
      <c r="F11" s="540">
        <v>5100</v>
      </c>
      <c r="G11" s="539">
        <v>8805.8880000000008</v>
      </c>
      <c r="H11" s="540"/>
      <c r="I11" s="535">
        <f t="shared" si="0"/>
        <v>101.35264041514043</v>
      </c>
      <c r="J11" s="535">
        <f t="shared" si="1"/>
        <v>57.915794522937382</v>
      </c>
      <c r="K11" s="535">
        <f t="shared" si="2"/>
        <v>100</v>
      </c>
      <c r="L11" s="531"/>
    </row>
    <row r="12" spans="1:12" s="522" customFormat="1" ht="31.5" customHeight="1">
      <c r="A12" s="528" t="s">
        <v>260</v>
      </c>
      <c r="B12" s="529" t="s">
        <v>261</v>
      </c>
      <c r="C12" s="530"/>
      <c r="D12" s="538"/>
      <c r="E12" s="533"/>
      <c r="F12" s="541"/>
      <c r="G12" s="541"/>
      <c r="H12" s="541"/>
      <c r="I12" s="535"/>
      <c r="J12" s="535"/>
      <c r="K12" s="535"/>
      <c r="L12" s="531"/>
    </row>
    <row r="13" spans="1:12" ht="31.5" customHeight="1">
      <c r="A13" s="528" t="s">
        <v>225</v>
      </c>
      <c r="B13" s="529" t="s">
        <v>262</v>
      </c>
      <c r="C13" s="530" t="s">
        <v>263</v>
      </c>
      <c r="D13" s="538">
        <v>308</v>
      </c>
      <c r="E13" s="533">
        <v>539.39200000000005</v>
      </c>
      <c r="F13" s="541">
        <v>317</v>
      </c>
      <c r="G13" s="538">
        <v>308</v>
      </c>
      <c r="H13" s="541"/>
      <c r="I13" s="535">
        <f t="shared" si="0"/>
        <v>102.92207792207792</v>
      </c>
      <c r="J13" s="535">
        <f t="shared" si="1"/>
        <v>58.769874228761267</v>
      </c>
      <c r="K13" s="535">
        <f t="shared" si="2"/>
        <v>57.101328903654483</v>
      </c>
      <c r="L13" s="531"/>
    </row>
    <row r="14" spans="1:12" ht="31.5" customHeight="1">
      <c r="A14" s="528"/>
      <c r="B14" s="529" t="s">
        <v>256</v>
      </c>
      <c r="C14" s="530" t="s">
        <v>263</v>
      </c>
      <c r="D14" s="538">
        <v>308</v>
      </c>
      <c r="E14" s="533">
        <v>539.39200000000005</v>
      </c>
      <c r="F14" s="541">
        <v>317</v>
      </c>
      <c r="G14" s="538">
        <v>308</v>
      </c>
      <c r="H14" s="541"/>
      <c r="I14" s="535">
        <f t="shared" si="0"/>
        <v>102.92207792207792</v>
      </c>
      <c r="J14" s="535">
        <f t="shared" si="1"/>
        <v>58.769874228761267</v>
      </c>
      <c r="K14" s="535">
        <f t="shared" si="2"/>
        <v>57.101328903654483</v>
      </c>
      <c r="L14" s="531"/>
    </row>
    <row r="15" spans="1:12" ht="31.5" customHeight="1">
      <c r="A15" s="528" t="s">
        <v>234</v>
      </c>
      <c r="B15" s="529" t="s">
        <v>264</v>
      </c>
      <c r="C15" s="537" t="s">
        <v>265</v>
      </c>
      <c r="D15" s="538">
        <v>25480</v>
      </c>
      <c r="E15" s="539">
        <v>44296</v>
      </c>
      <c r="F15" s="540">
        <v>25610</v>
      </c>
      <c r="G15" s="538">
        <v>25480</v>
      </c>
      <c r="H15" s="540"/>
      <c r="I15" s="535">
        <f t="shared" si="0"/>
        <v>100.51020408163265</v>
      </c>
      <c r="J15" s="535">
        <f t="shared" si="1"/>
        <v>57.815604117753296</v>
      </c>
      <c r="K15" s="535">
        <f t="shared" si="2"/>
        <v>57.522123893805315</v>
      </c>
      <c r="L15" s="531"/>
    </row>
    <row r="16" spans="1:12" ht="31.5" customHeight="1">
      <c r="A16" s="528"/>
      <c r="B16" s="529" t="s">
        <v>256</v>
      </c>
      <c r="C16" s="537" t="s">
        <v>265</v>
      </c>
      <c r="D16" s="538">
        <v>25480</v>
      </c>
      <c r="E16" s="539">
        <v>44296</v>
      </c>
      <c r="F16" s="540">
        <v>25610</v>
      </c>
      <c r="G16" s="538">
        <v>25480</v>
      </c>
      <c r="H16" s="540"/>
      <c r="I16" s="535">
        <f t="shared" si="0"/>
        <v>100.51020408163265</v>
      </c>
      <c r="J16" s="535">
        <f t="shared" si="1"/>
        <v>57.815604117753296</v>
      </c>
      <c r="K16" s="535">
        <f t="shared" si="2"/>
        <v>57.522123893805315</v>
      </c>
      <c r="L16" s="531"/>
    </row>
  </sheetData>
  <mergeCells count="11">
    <mergeCell ref="L5:L6"/>
    <mergeCell ref="A1:B1"/>
    <mergeCell ref="A2:L2"/>
    <mergeCell ref="A3:L3"/>
    <mergeCell ref="A5:A6"/>
    <mergeCell ref="B5:B6"/>
    <mergeCell ref="C5:C6"/>
    <mergeCell ref="D5:D6"/>
    <mergeCell ref="I5:K5"/>
    <mergeCell ref="E5:G5"/>
    <mergeCell ref="H5:H6"/>
  </mergeCells>
  <printOptions horizontalCentered="1"/>
  <pageMargins left="0.31496062992125984" right="0.31496062992125984" top="0.31496062992125984" bottom="1.1811023622047245" header="0.51181102362204722" footer="0.51181102362204722"/>
  <pageSetup paperSize="9" scale="55"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Q25"/>
  <sheetViews>
    <sheetView zoomScale="145" zoomScaleNormal="145" workbookViewId="0">
      <selection activeCell="A3" sqref="A3:L3"/>
    </sheetView>
  </sheetViews>
  <sheetFormatPr defaultColWidth="9" defaultRowHeight="18.75"/>
  <cols>
    <col min="1" max="1" width="7.625" style="522" customWidth="1"/>
    <col min="2" max="2" width="32.375" style="522" customWidth="1"/>
    <col min="3" max="7" width="10.875" style="522" customWidth="1"/>
    <col min="8" max="8" width="11.75" style="522" hidden="1" customWidth="1"/>
    <col min="9" max="11" width="11" style="522" customWidth="1"/>
    <col min="12" max="12" width="12.25" style="522" customWidth="1"/>
    <col min="13" max="15" width="9.125" style="522" customWidth="1"/>
    <col min="16" max="17" width="10.25" style="522" customWidth="1"/>
    <col min="18" max="16384" width="9" style="523"/>
  </cols>
  <sheetData>
    <row r="1" spans="1:12" ht="18.75" customHeight="1">
      <c r="A1" s="678" t="s">
        <v>266</v>
      </c>
      <c r="B1" s="678"/>
      <c r="C1" s="525"/>
      <c r="D1" s="525"/>
      <c r="E1" s="525"/>
      <c r="F1" s="525"/>
      <c r="G1" s="525"/>
      <c r="H1" s="525"/>
    </row>
    <row r="2" spans="1:12" ht="34.5" customHeight="1">
      <c r="A2" s="679" t="s">
        <v>674</v>
      </c>
      <c r="B2" s="679"/>
      <c r="C2" s="679"/>
      <c r="D2" s="679"/>
      <c r="E2" s="679"/>
      <c r="F2" s="679"/>
      <c r="G2" s="679"/>
      <c r="H2" s="679"/>
      <c r="I2" s="679"/>
      <c r="J2" s="679"/>
      <c r="K2" s="679"/>
      <c r="L2" s="679"/>
    </row>
    <row r="3" spans="1:12">
      <c r="A3" s="680" t="s">
        <v>645</v>
      </c>
      <c r="B3" s="680"/>
      <c r="C3" s="680"/>
      <c r="D3" s="680"/>
      <c r="E3" s="680"/>
      <c r="F3" s="680"/>
      <c r="G3" s="680"/>
      <c r="H3" s="680"/>
      <c r="I3" s="680"/>
      <c r="J3" s="680"/>
      <c r="K3" s="680"/>
      <c r="L3" s="680"/>
    </row>
    <row r="4" spans="1:12">
      <c r="A4" s="543"/>
      <c r="B4" s="543"/>
      <c r="C4" s="543"/>
      <c r="D4" s="543"/>
      <c r="E4" s="543"/>
      <c r="F4" s="543"/>
      <c r="G4" s="543"/>
      <c r="H4" s="543"/>
      <c r="I4" s="543"/>
      <c r="J4" s="543"/>
      <c r="K4" s="543"/>
      <c r="L4" s="543"/>
    </row>
    <row r="5" spans="1:12" ht="33" customHeight="1">
      <c r="A5" s="681" t="s">
        <v>1</v>
      </c>
      <c r="B5" s="681" t="s">
        <v>2</v>
      </c>
      <c r="C5" s="677" t="s">
        <v>251</v>
      </c>
      <c r="D5" s="672" t="s">
        <v>657</v>
      </c>
      <c r="E5" s="674" t="s">
        <v>641</v>
      </c>
      <c r="F5" s="675"/>
      <c r="G5" s="676"/>
      <c r="H5" s="672" t="s">
        <v>644</v>
      </c>
      <c r="I5" s="682" t="s">
        <v>5</v>
      </c>
      <c r="J5" s="682"/>
      <c r="K5" s="683"/>
      <c r="L5" s="677" t="s">
        <v>47</v>
      </c>
    </row>
    <row r="6" spans="1:12" ht="120" customHeight="1">
      <c r="A6" s="681"/>
      <c r="B6" s="681"/>
      <c r="C6" s="681"/>
      <c r="D6" s="673"/>
      <c r="E6" s="496" t="s">
        <v>7</v>
      </c>
      <c r="F6" s="496" t="s">
        <v>8</v>
      </c>
      <c r="G6" s="496" t="s">
        <v>652</v>
      </c>
      <c r="H6" s="673"/>
      <c r="I6" s="496" t="s">
        <v>663</v>
      </c>
      <c r="J6" s="496" t="s">
        <v>664</v>
      </c>
      <c r="K6" s="496" t="s">
        <v>666</v>
      </c>
      <c r="L6" s="677"/>
    </row>
    <row r="7" spans="1:12" ht="40.5" customHeight="1">
      <c r="A7" s="528" t="s">
        <v>267</v>
      </c>
      <c r="B7" s="529" t="s">
        <v>268</v>
      </c>
      <c r="C7" s="528" t="s">
        <v>269</v>
      </c>
      <c r="D7" s="544">
        <v>63</v>
      </c>
      <c r="E7" s="545">
        <v>69</v>
      </c>
      <c r="F7" s="545">
        <v>65</v>
      </c>
      <c r="G7" s="545">
        <v>69</v>
      </c>
      <c r="H7" s="528"/>
      <c r="I7" s="535">
        <f>F7/D7%</f>
        <v>103.17460317460318</v>
      </c>
      <c r="J7" s="535">
        <f>F7/E7%</f>
        <v>94.20289855072464</v>
      </c>
      <c r="K7" s="535">
        <f>G7/E7%</f>
        <v>100.00000000000001</v>
      </c>
      <c r="L7" s="546"/>
    </row>
    <row r="8" spans="1:12" ht="40.5" customHeight="1">
      <c r="A8" s="528"/>
      <c r="B8" s="529" t="s">
        <v>270</v>
      </c>
      <c r="C8" s="528" t="s">
        <v>269</v>
      </c>
      <c r="D8" s="544">
        <v>2</v>
      </c>
      <c r="E8" s="545">
        <v>3</v>
      </c>
      <c r="F8" s="545">
        <v>4</v>
      </c>
      <c r="G8" s="545">
        <v>5</v>
      </c>
      <c r="H8" s="528"/>
      <c r="I8" s="535">
        <f t="shared" ref="I8:I13" si="0">F8/D8%</f>
        <v>200</v>
      </c>
      <c r="J8" s="535">
        <f t="shared" ref="J8:J13" si="1">F8/E8%</f>
        <v>133.33333333333334</v>
      </c>
      <c r="K8" s="535">
        <f t="shared" ref="K8:K13" si="2">G8/E8%</f>
        <v>166.66666666666669</v>
      </c>
      <c r="L8" s="546"/>
    </row>
    <row r="9" spans="1:12" ht="40.5" customHeight="1">
      <c r="A9" s="528">
        <v>2</v>
      </c>
      <c r="B9" s="529" t="s">
        <v>271</v>
      </c>
      <c r="C9" s="528" t="s">
        <v>269</v>
      </c>
      <c r="D9" s="544"/>
      <c r="E9" s="545">
        <v>3</v>
      </c>
      <c r="F9" s="545">
        <v>2</v>
      </c>
      <c r="G9" s="545">
        <v>3</v>
      </c>
      <c r="H9" s="528"/>
      <c r="I9" s="535"/>
      <c r="J9" s="535">
        <f t="shared" si="1"/>
        <v>66.666666666666671</v>
      </c>
      <c r="K9" s="535">
        <f t="shared" si="2"/>
        <v>100</v>
      </c>
      <c r="L9" s="546"/>
    </row>
    <row r="10" spans="1:12" ht="45.75" hidden="1" customHeight="1">
      <c r="A10" s="528">
        <v>3</v>
      </c>
      <c r="B10" s="529" t="s">
        <v>272</v>
      </c>
      <c r="C10" s="528" t="s">
        <v>273</v>
      </c>
      <c r="D10" s="544"/>
      <c r="E10" s="545"/>
      <c r="F10" s="545"/>
      <c r="G10" s="545"/>
      <c r="H10" s="528"/>
      <c r="I10" s="535" t="e">
        <f t="shared" si="0"/>
        <v>#DIV/0!</v>
      </c>
      <c r="J10" s="535" t="e">
        <f t="shared" si="1"/>
        <v>#DIV/0!</v>
      </c>
      <c r="K10" s="535" t="e">
        <f t="shared" si="2"/>
        <v>#DIV/0!</v>
      </c>
      <c r="L10" s="546"/>
    </row>
    <row r="11" spans="1:12" ht="45.75" hidden="1" customHeight="1">
      <c r="A11" s="528"/>
      <c r="B11" s="529" t="s">
        <v>270</v>
      </c>
      <c r="C11" s="528" t="s">
        <v>273</v>
      </c>
      <c r="D11" s="544"/>
      <c r="E11" s="545"/>
      <c r="F11" s="545"/>
      <c r="G11" s="545"/>
      <c r="H11" s="528"/>
      <c r="I11" s="535" t="e">
        <f t="shared" si="0"/>
        <v>#DIV/0!</v>
      </c>
      <c r="J11" s="535" t="e">
        <f t="shared" si="1"/>
        <v>#DIV/0!</v>
      </c>
      <c r="K11" s="535" t="e">
        <f t="shared" si="2"/>
        <v>#DIV/0!</v>
      </c>
      <c r="L11" s="546"/>
    </row>
    <row r="12" spans="1:12" ht="43.5" customHeight="1">
      <c r="A12" s="528">
        <v>3</v>
      </c>
      <c r="B12" s="529" t="s">
        <v>274</v>
      </c>
      <c r="C12" s="528" t="s">
        <v>275</v>
      </c>
      <c r="D12" s="544">
        <v>441</v>
      </c>
      <c r="E12" s="545">
        <v>483</v>
      </c>
      <c r="F12" s="545">
        <v>500</v>
      </c>
      <c r="G12" s="545">
        <v>510</v>
      </c>
      <c r="H12" s="528"/>
      <c r="I12" s="535">
        <f t="shared" si="0"/>
        <v>113.37868480725623</v>
      </c>
      <c r="J12" s="535">
        <f t="shared" si="1"/>
        <v>103.51966873706004</v>
      </c>
      <c r="K12" s="535">
        <f t="shared" si="2"/>
        <v>105.59006211180125</v>
      </c>
      <c r="L12" s="546"/>
    </row>
    <row r="13" spans="1:12" ht="43.5" customHeight="1">
      <c r="A13" s="528"/>
      <c r="B13" s="529" t="s">
        <v>276</v>
      </c>
      <c r="C13" s="528" t="s">
        <v>275</v>
      </c>
      <c r="D13" s="544">
        <v>14</v>
      </c>
      <c r="E13" s="545">
        <v>21</v>
      </c>
      <c r="F13" s="545">
        <v>20</v>
      </c>
      <c r="G13" s="545">
        <v>25</v>
      </c>
      <c r="H13" s="528"/>
      <c r="I13" s="535">
        <f t="shared" si="0"/>
        <v>142.85714285714283</v>
      </c>
      <c r="J13" s="535">
        <f t="shared" si="1"/>
        <v>95.238095238095241</v>
      </c>
      <c r="K13" s="535">
        <f t="shared" si="2"/>
        <v>119.04761904761905</v>
      </c>
      <c r="L13" s="546"/>
    </row>
    <row r="14" spans="1:12" ht="35.25" hidden="1" customHeight="1">
      <c r="A14" s="547">
        <v>5</v>
      </c>
      <c r="B14" s="548" t="s">
        <v>277</v>
      </c>
      <c r="C14" s="549" t="s">
        <v>278</v>
      </c>
      <c r="D14" s="549"/>
      <c r="E14" s="549"/>
      <c r="F14" s="549"/>
      <c r="G14" s="549"/>
      <c r="H14" s="549"/>
      <c r="I14" s="550"/>
      <c r="J14" s="550"/>
      <c r="K14" s="550"/>
      <c r="L14" s="550"/>
    </row>
    <row r="15" spans="1:12" ht="35.25" hidden="1" customHeight="1">
      <c r="A15" s="551">
        <v>6</v>
      </c>
      <c r="B15" s="552" t="s">
        <v>279</v>
      </c>
      <c r="C15" s="553" t="s">
        <v>278</v>
      </c>
      <c r="D15" s="553"/>
      <c r="E15" s="553"/>
      <c r="F15" s="553"/>
      <c r="G15" s="553"/>
      <c r="H15" s="553"/>
      <c r="I15" s="554"/>
      <c r="J15" s="554"/>
      <c r="K15" s="554"/>
      <c r="L15" s="554"/>
    </row>
    <row r="16" spans="1:12" ht="26.25" hidden="1" customHeight="1">
      <c r="A16" s="551">
        <v>7</v>
      </c>
      <c r="B16" s="555" t="s">
        <v>280</v>
      </c>
      <c r="C16" s="551" t="s">
        <v>28</v>
      </c>
      <c r="D16" s="551"/>
      <c r="E16" s="551"/>
      <c r="F16" s="551"/>
      <c r="G16" s="551"/>
      <c r="H16" s="551"/>
      <c r="I16" s="554"/>
      <c r="J16" s="554"/>
      <c r="K16" s="554"/>
      <c r="L16" s="554"/>
    </row>
    <row r="17" spans="1:14" ht="26.25" hidden="1" customHeight="1">
      <c r="A17" s="551"/>
      <c r="B17" s="552" t="s">
        <v>281</v>
      </c>
      <c r="C17" s="551" t="s">
        <v>28</v>
      </c>
      <c r="D17" s="551"/>
      <c r="E17" s="551"/>
      <c r="F17" s="551"/>
      <c r="G17" s="551"/>
      <c r="H17" s="551"/>
      <c r="I17" s="554"/>
      <c r="J17" s="554"/>
      <c r="K17" s="554"/>
      <c r="L17" s="554"/>
    </row>
    <row r="18" spans="1:14" ht="26.25" hidden="1" customHeight="1">
      <c r="A18" s="551"/>
      <c r="B18" s="552" t="s">
        <v>282</v>
      </c>
      <c r="C18" s="551" t="s">
        <v>28</v>
      </c>
      <c r="D18" s="551"/>
      <c r="E18" s="551"/>
      <c r="F18" s="551"/>
      <c r="G18" s="551"/>
      <c r="H18" s="551"/>
      <c r="I18" s="554"/>
      <c r="J18" s="554"/>
      <c r="K18" s="554"/>
      <c r="L18" s="554"/>
    </row>
    <row r="19" spans="1:14" ht="26.25" hidden="1" customHeight="1">
      <c r="A19" s="551">
        <v>8</v>
      </c>
      <c r="B19" s="555" t="s">
        <v>283</v>
      </c>
      <c r="C19" s="551" t="s">
        <v>28</v>
      </c>
      <c r="D19" s="551"/>
      <c r="E19" s="551"/>
      <c r="F19" s="551"/>
      <c r="G19" s="551"/>
      <c r="H19" s="551"/>
      <c r="I19" s="554"/>
      <c r="J19" s="554"/>
      <c r="K19" s="554"/>
      <c r="L19" s="554"/>
    </row>
    <row r="20" spans="1:14" ht="26.25" hidden="1" customHeight="1">
      <c r="A20" s="551"/>
      <c r="B20" s="552" t="s">
        <v>284</v>
      </c>
      <c r="C20" s="551" t="s">
        <v>28</v>
      </c>
      <c r="D20" s="551"/>
      <c r="E20" s="551"/>
      <c r="F20" s="551"/>
      <c r="G20" s="551"/>
      <c r="H20" s="551"/>
      <c r="I20" s="554"/>
      <c r="J20" s="554"/>
      <c r="K20" s="554"/>
      <c r="L20" s="554"/>
    </row>
    <row r="21" spans="1:14" ht="32.25" hidden="1" customHeight="1">
      <c r="A21" s="556">
        <v>9</v>
      </c>
      <c r="B21" s="557" t="s">
        <v>285</v>
      </c>
      <c r="C21" s="558" t="s">
        <v>278</v>
      </c>
      <c r="D21" s="558"/>
      <c r="E21" s="558"/>
      <c r="F21" s="558"/>
      <c r="G21" s="558"/>
      <c r="H21" s="558"/>
      <c r="I21" s="559"/>
      <c r="J21" s="559"/>
      <c r="K21" s="559"/>
      <c r="L21" s="559"/>
    </row>
    <row r="22" spans="1:14" ht="18.75" hidden="1" customHeight="1">
      <c r="A22" s="560"/>
      <c r="B22" s="561"/>
      <c r="C22" s="560"/>
      <c r="D22" s="560"/>
      <c r="E22" s="560"/>
      <c r="F22" s="560"/>
      <c r="G22" s="560"/>
      <c r="H22" s="560"/>
      <c r="I22" s="562"/>
      <c r="J22" s="562"/>
      <c r="K22" s="562"/>
      <c r="L22" s="562"/>
    </row>
    <row r="24" spans="1:14" s="524" customFormat="1" ht="19.5" hidden="1" customHeight="1">
      <c r="A24" s="684" t="s">
        <v>286</v>
      </c>
      <c r="B24" s="684"/>
      <c r="C24" s="684"/>
      <c r="D24" s="684"/>
      <c r="E24" s="684"/>
      <c r="F24" s="684"/>
      <c r="G24" s="684"/>
      <c r="H24" s="684"/>
      <c r="I24" s="684"/>
      <c r="J24" s="684"/>
      <c r="K24" s="684"/>
      <c r="L24" s="684"/>
      <c r="M24" s="684"/>
      <c r="N24" s="684"/>
    </row>
    <row r="25" spans="1:14" ht="18.75" customHeight="1">
      <c r="A25" s="685"/>
      <c r="B25" s="685"/>
      <c r="C25" s="685"/>
    </row>
  </sheetData>
  <mergeCells count="13">
    <mergeCell ref="L5:L6"/>
    <mergeCell ref="A24:N24"/>
    <mergeCell ref="A25:C25"/>
    <mergeCell ref="A1:B1"/>
    <mergeCell ref="A2:L2"/>
    <mergeCell ref="A3:L3"/>
    <mergeCell ref="A5:A6"/>
    <mergeCell ref="B5:B6"/>
    <mergeCell ref="C5:C6"/>
    <mergeCell ref="D5:D6"/>
    <mergeCell ref="I5:K5"/>
    <mergeCell ref="E5:G5"/>
    <mergeCell ref="H5:H6"/>
  </mergeCells>
  <printOptions horizontalCentered="1"/>
  <pageMargins left="0.43307086614173229" right="0.43307086614173229" top="0.47244094488188981" bottom="0.47244094488188981" header="0.51181102362204722" footer="0.51181102362204722"/>
  <pageSetup paperSize="9" scale="6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CO79"/>
  <sheetViews>
    <sheetView topLeftCell="A10" zoomScaleNormal="100" workbookViewId="0">
      <selection activeCell="G16" sqref="G16"/>
    </sheetView>
  </sheetViews>
  <sheetFormatPr defaultColWidth="9" defaultRowHeight="18.75"/>
  <cols>
    <col min="1" max="1" width="5.625" style="68" customWidth="1"/>
    <col min="2" max="2" width="48.625" style="68" customWidth="1"/>
    <col min="3" max="3" width="9" style="68" bestFit="1" customWidth="1"/>
    <col min="4" max="4" width="12.375" style="68" bestFit="1" customWidth="1"/>
    <col min="5" max="5" width="11.625" style="68" customWidth="1"/>
    <col min="6" max="7" width="10.75" style="68" customWidth="1"/>
    <col min="8" max="8" width="12.875" style="68" hidden="1" customWidth="1"/>
    <col min="9" max="15" width="12.125" style="68" hidden="1" customWidth="1"/>
    <col min="16" max="16" width="12.875" style="270" hidden="1" customWidth="1"/>
    <col min="17" max="17" width="11.25" style="270" customWidth="1"/>
    <col min="18" max="18" width="11.375" style="68" customWidth="1"/>
    <col min="19" max="19" width="11" style="68" customWidth="1"/>
    <col min="20" max="20" width="11.875" style="68" customWidth="1"/>
    <col min="21" max="40" width="12" style="68" hidden="1" customWidth="1"/>
    <col min="41" max="41" width="12.625" style="68" hidden="1" customWidth="1"/>
    <col min="42" max="42" width="10.25" style="68" hidden="1" customWidth="1"/>
    <col min="43" max="72" width="10.25" style="68" customWidth="1"/>
    <col min="73" max="16384" width="9" style="2"/>
  </cols>
  <sheetData>
    <row r="1" spans="1:72" ht="17.25" customHeight="1">
      <c r="A1" s="686" t="s">
        <v>287</v>
      </c>
      <c r="B1" s="686"/>
      <c r="C1" s="130"/>
      <c r="D1" s="130"/>
      <c r="E1" s="130"/>
      <c r="F1" s="130"/>
      <c r="G1" s="130"/>
      <c r="H1" s="130"/>
      <c r="I1" s="130"/>
      <c r="J1" s="130"/>
      <c r="K1" s="130"/>
      <c r="L1" s="130"/>
      <c r="M1" s="130"/>
      <c r="N1" s="130"/>
      <c r="O1" s="130"/>
      <c r="R1" s="130"/>
      <c r="S1" s="130"/>
      <c r="T1" s="130"/>
    </row>
    <row r="2" spans="1:72">
      <c r="A2" s="662" t="s">
        <v>667</v>
      </c>
      <c r="B2" s="662"/>
      <c r="C2" s="662"/>
      <c r="D2" s="662"/>
      <c r="E2" s="662"/>
      <c r="F2" s="662"/>
      <c r="G2" s="662"/>
      <c r="H2" s="662"/>
      <c r="I2" s="662"/>
      <c r="J2" s="662"/>
      <c r="K2" s="662"/>
      <c r="L2" s="662"/>
      <c r="M2" s="662"/>
      <c r="N2" s="662"/>
      <c r="O2" s="662"/>
      <c r="P2" s="662"/>
      <c r="Q2" s="662"/>
      <c r="R2" s="662"/>
      <c r="S2" s="662"/>
      <c r="T2" s="662"/>
      <c r="U2" s="271"/>
      <c r="V2" s="271"/>
      <c r="W2" s="271"/>
      <c r="X2" s="271"/>
      <c r="Y2" s="271"/>
      <c r="Z2" s="271"/>
      <c r="AA2" s="271"/>
      <c r="AB2" s="271"/>
      <c r="AC2" s="271"/>
      <c r="AD2" s="271"/>
      <c r="AE2" s="271"/>
      <c r="AF2" s="271"/>
      <c r="AG2" s="271"/>
      <c r="AH2" s="271"/>
      <c r="AI2" s="271"/>
      <c r="AJ2" s="271"/>
      <c r="AK2" s="271"/>
      <c r="AL2" s="271"/>
      <c r="AM2" s="271"/>
      <c r="AN2" s="271"/>
      <c r="AO2" s="272"/>
    </row>
    <row r="3" spans="1:72" ht="29.25" customHeight="1">
      <c r="A3" s="663" t="s">
        <v>692</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3"/>
      <c r="AK3" s="663"/>
      <c r="AL3" s="663"/>
      <c r="AM3" s="663"/>
      <c r="AN3" s="663"/>
      <c r="AO3" s="663"/>
    </row>
    <row r="4" spans="1:72" ht="21.75" customHeight="1">
      <c r="A4" s="123"/>
      <c r="B4" s="123"/>
      <c r="C4" s="123"/>
      <c r="D4" s="123"/>
      <c r="E4" s="123"/>
      <c r="F4" s="123"/>
      <c r="G4" s="123"/>
      <c r="H4" s="123"/>
      <c r="I4" s="123"/>
      <c r="J4" s="123"/>
      <c r="K4" s="123"/>
      <c r="L4" s="123"/>
      <c r="M4" s="123"/>
      <c r="N4" s="123"/>
      <c r="O4" s="123"/>
      <c r="P4" s="273"/>
      <c r="Q4" s="27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row>
    <row r="5" spans="1:72" s="122" customFormat="1" ht="41.25" customHeight="1">
      <c r="A5" s="664" t="s">
        <v>45</v>
      </c>
      <c r="B5" s="664" t="s">
        <v>2</v>
      </c>
      <c r="C5" s="659" t="s">
        <v>46</v>
      </c>
      <c r="D5" s="648" t="s">
        <v>657</v>
      </c>
      <c r="E5" s="690" t="s">
        <v>641</v>
      </c>
      <c r="F5" s="690"/>
      <c r="G5" s="690"/>
      <c r="H5" s="691" t="s">
        <v>646</v>
      </c>
      <c r="I5" s="375"/>
      <c r="J5" s="375"/>
      <c r="K5" s="375"/>
      <c r="L5" s="375"/>
      <c r="M5" s="375"/>
      <c r="N5" s="375"/>
      <c r="O5" s="375"/>
      <c r="P5" s="688" t="s">
        <v>5</v>
      </c>
      <c r="Q5" s="688"/>
      <c r="R5" s="688"/>
      <c r="S5" s="689"/>
      <c r="T5" s="664" t="s">
        <v>47</v>
      </c>
      <c r="U5" s="659" t="s">
        <v>48</v>
      </c>
      <c r="V5" s="659"/>
      <c r="W5" s="659"/>
      <c r="X5" s="659"/>
      <c r="Y5" s="659"/>
      <c r="Z5" s="659"/>
      <c r="AA5" s="659"/>
      <c r="AB5" s="659"/>
      <c r="AC5" s="659"/>
      <c r="AD5" s="659"/>
      <c r="AE5" s="659"/>
      <c r="AF5" s="659"/>
      <c r="AG5" s="659"/>
      <c r="AH5" s="659"/>
      <c r="AI5" s="659"/>
      <c r="AJ5" s="659"/>
      <c r="AK5" s="659"/>
      <c r="AL5" s="659"/>
      <c r="AM5" s="659"/>
      <c r="AN5" s="659"/>
      <c r="AO5" s="659"/>
    </row>
    <row r="6" spans="1:72" s="122" customFormat="1" ht="36.75" customHeight="1">
      <c r="A6" s="664"/>
      <c r="B6" s="664"/>
      <c r="C6" s="659"/>
      <c r="D6" s="687"/>
      <c r="E6" s="690" t="s">
        <v>7</v>
      </c>
      <c r="F6" s="690" t="s">
        <v>8</v>
      </c>
      <c r="G6" s="690" t="s">
        <v>9</v>
      </c>
      <c r="H6" s="691"/>
      <c r="I6" s="375"/>
      <c r="J6" s="375"/>
      <c r="K6" s="375"/>
      <c r="L6" s="375"/>
      <c r="M6" s="375"/>
      <c r="N6" s="375"/>
      <c r="O6" s="375"/>
      <c r="P6" s="658" t="s">
        <v>608</v>
      </c>
      <c r="Q6" s="691" t="s">
        <v>663</v>
      </c>
      <c r="R6" s="690" t="s">
        <v>664</v>
      </c>
      <c r="S6" s="690" t="s">
        <v>665</v>
      </c>
      <c r="T6" s="664"/>
      <c r="U6" s="659" t="s">
        <v>49</v>
      </c>
      <c r="V6" s="659"/>
      <c r="W6" s="659"/>
      <c r="X6" s="659" t="s">
        <v>50</v>
      </c>
      <c r="Y6" s="659"/>
      <c r="Z6" s="659"/>
      <c r="AA6" s="659" t="s">
        <v>51</v>
      </c>
      <c r="AB6" s="659"/>
      <c r="AC6" s="659"/>
      <c r="AD6" s="659" t="s">
        <v>52</v>
      </c>
      <c r="AE6" s="659"/>
      <c r="AF6" s="659"/>
      <c r="AG6" s="659" t="s">
        <v>53</v>
      </c>
      <c r="AH6" s="659"/>
      <c r="AI6" s="659"/>
      <c r="AJ6" s="659" t="s">
        <v>54</v>
      </c>
      <c r="AK6" s="659"/>
      <c r="AL6" s="659"/>
      <c r="AM6" s="659" t="s">
        <v>55</v>
      </c>
      <c r="AN6" s="659"/>
      <c r="AO6" s="659"/>
    </row>
    <row r="7" spans="1:72" s="122" customFormat="1" ht="81" customHeight="1">
      <c r="A7" s="664"/>
      <c r="B7" s="664"/>
      <c r="C7" s="659"/>
      <c r="D7" s="649"/>
      <c r="E7" s="690"/>
      <c r="F7" s="690"/>
      <c r="G7" s="690"/>
      <c r="H7" s="691"/>
      <c r="I7" s="4" t="s">
        <v>49</v>
      </c>
      <c r="J7" s="4" t="s">
        <v>50</v>
      </c>
      <c r="K7" s="4" t="s">
        <v>51</v>
      </c>
      <c r="L7" s="4" t="s">
        <v>52</v>
      </c>
      <c r="M7" s="4" t="s">
        <v>53</v>
      </c>
      <c r="N7" s="4" t="s">
        <v>54</v>
      </c>
      <c r="O7" s="4" t="s">
        <v>55</v>
      </c>
      <c r="P7" s="658"/>
      <c r="Q7" s="691"/>
      <c r="R7" s="690"/>
      <c r="S7" s="690"/>
      <c r="T7" s="664"/>
      <c r="U7" s="247" t="s">
        <v>56</v>
      </c>
      <c r="V7" s="247" t="s">
        <v>57</v>
      </c>
      <c r="W7" s="247" t="s">
        <v>4</v>
      </c>
      <c r="X7" s="247" t="s">
        <v>56</v>
      </c>
      <c r="Y7" s="247" t="s">
        <v>57</v>
      </c>
      <c r="Z7" s="247" t="s">
        <v>4</v>
      </c>
      <c r="AA7" s="247" t="s">
        <v>56</v>
      </c>
      <c r="AB7" s="247" t="s">
        <v>57</v>
      </c>
      <c r="AC7" s="247" t="s">
        <v>4</v>
      </c>
      <c r="AD7" s="247" t="s">
        <v>56</v>
      </c>
      <c r="AE7" s="247" t="s">
        <v>57</v>
      </c>
      <c r="AF7" s="247" t="s">
        <v>4</v>
      </c>
      <c r="AG7" s="247" t="s">
        <v>56</v>
      </c>
      <c r="AH7" s="247" t="s">
        <v>57</v>
      </c>
      <c r="AI7" s="247" t="s">
        <v>4</v>
      </c>
      <c r="AJ7" s="247" t="s">
        <v>56</v>
      </c>
      <c r="AK7" s="247" t="s">
        <v>57</v>
      </c>
      <c r="AL7" s="247" t="s">
        <v>4</v>
      </c>
      <c r="AM7" s="247" t="s">
        <v>56</v>
      </c>
      <c r="AN7" s="247" t="s">
        <v>57</v>
      </c>
      <c r="AO7" s="247" t="s">
        <v>4</v>
      </c>
    </row>
    <row r="8" spans="1:72" s="122" customFormat="1" ht="39.75" customHeight="1">
      <c r="A8" s="69">
        <v>1</v>
      </c>
      <c r="B8" s="274" t="s">
        <v>288</v>
      </c>
      <c r="C8" s="248"/>
      <c r="D8" s="69"/>
      <c r="E8" s="69"/>
      <c r="F8" s="69"/>
      <c r="G8" s="69"/>
      <c r="H8" s="69"/>
      <c r="I8" s="69"/>
      <c r="J8" s="69"/>
      <c r="K8" s="69"/>
      <c r="L8" s="69"/>
      <c r="M8" s="69"/>
      <c r="N8" s="69"/>
      <c r="O8" s="69"/>
      <c r="P8" s="275"/>
      <c r="Q8" s="275"/>
      <c r="R8" s="69"/>
      <c r="S8" s="69"/>
      <c r="T8" s="69"/>
      <c r="U8" s="276"/>
      <c r="V8" s="276"/>
      <c r="W8" s="276"/>
      <c r="X8" s="276"/>
      <c r="Y8" s="276"/>
      <c r="Z8" s="276"/>
      <c r="AA8" s="276"/>
      <c r="AB8" s="276"/>
      <c r="AC8" s="276"/>
      <c r="AD8" s="276"/>
      <c r="AE8" s="276"/>
      <c r="AF8" s="276"/>
      <c r="AG8" s="276"/>
      <c r="AH8" s="276"/>
      <c r="AI8" s="276"/>
      <c r="AJ8" s="276"/>
      <c r="AK8" s="276"/>
      <c r="AL8" s="276"/>
      <c r="AM8" s="276"/>
      <c r="AN8" s="276"/>
      <c r="AO8" s="276"/>
    </row>
    <row r="9" spans="1:72" ht="47.25" customHeight="1">
      <c r="A9" s="69"/>
      <c r="B9" s="277" t="s">
        <v>289</v>
      </c>
      <c r="C9" s="256" t="s">
        <v>290</v>
      </c>
      <c r="D9" s="74">
        <v>7</v>
      </c>
      <c r="E9" s="353">
        <v>7</v>
      </c>
      <c r="F9" s="353">
        <v>7</v>
      </c>
      <c r="G9" s="353">
        <v>7</v>
      </c>
      <c r="H9" s="353">
        <v>7</v>
      </c>
      <c r="I9" s="74">
        <v>1</v>
      </c>
      <c r="J9" s="74">
        <v>1</v>
      </c>
      <c r="K9" s="74">
        <v>1</v>
      </c>
      <c r="L9" s="74">
        <v>1</v>
      </c>
      <c r="M9" s="74">
        <v>1</v>
      </c>
      <c r="N9" s="74">
        <v>1</v>
      </c>
      <c r="O9" s="74">
        <v>1</v>
      </c>
      <c r="P9" s="269" t="e">
        <f>#REF!/#REF!%</f>
        <v>#REF!</v>
      </c>
      <c r="Q9" s="269">
        <f>F9/D9%</f>
        <v>99.999999999999986</v>
      </c>
      <c r="R9" s="269">
        <f>F9/E9%</f>
        <v>99.999999999999986</v>
      </c>
      <c r="S9" s="269">
        <f t="shared" ref="S9:S72" si="0">G9/E9%</f>
        <v>99.999999999999986</v>
      </c>
      <c r="T9" s="269"/>
      <c r="U9" s="278"/>
      <c r="V9" s="278"/>
      <c r="W9" s="278"/>
      <c r="X9" s="278"/>
      <c r="Y9" s="278"/>
      <c r="Z9" s="278"/>
      <c r="AA9" s="278"/>
      <c r="AB9" s="278"/>
      <c r="AC9" s="278"/>
      <c r="AD9" s="278"/>
      <c r="AE9" s="278"/>
      <c r="AF9" s="278"/>
      <c r="AG9" s="278"/>
      <c r="AH9" s="278"/>
      <c r="AI9" s="278"/>
      <c r="AJ9" s="278"/>
      <c r="AK9" s="278"/>
      <c r="AL9" s="278"/>
      <c r="AM9" s="278"/>
      <c r="AN9" s="278"/>
      <c r="AO9" s="278"/>
    </row>
    <row r="10" spans="1:72" s="122" customFormat="1" ht="39.75" customHeight="1">
      <c r="A10" s="69">
        <v>2</v>
      </c>
      <c r="B10" s="274" t="s">
        <v>291</v>
      </c>
      <c r="C10" s="279"/>
      <c r="D10" s="127"/>
      <c r="E10" s="354"/>
      <c r="F10" s="69"/>
      <c r="G10" s="127"/>
      <c r="H10" s="69"/>
      <c r="I10" s="127"/>
      <c r="J10" s="127"/>
      <c r="K10" s="127"/>
      <c r="L10" s="127"/>
      <c r="M10" s="127"/>
      <c r="N10" s="127"/>
      <c r="O10" s="127"/>
      <c r="P10" s="268"/>
      <c r="Q10" s="269"/>
      <c r="R10" s="269"/>
      <c r="S10" s="269"/>
      <c r="T10" s="127"/>
      <c r="U10" s="280"/>
      <c r="V10" s="280"/>
      <c r="W10" s="280"/>
      <c r="X10" s="280"/>
      <c r="Y10" s="280"/>
      <c r="Z10" s="280"/>
      <c r="AA10" s="280"/>
      <c r="AB10" s="280"/>
      <c r="AC10" s="280"/>
      <c r="AD10" s="280"/>
      <c r="AE10" s="280"/>
      <c r="AF10" s="280"/>
      <c r="AG10" s="280"/>
      <c r="AH10" s="280"/>
      <c r="AI10" s="280"/>
      <c r="AJ10" s="280"/>
      <c r="AK10" s="280"/>
      <c r="AL10" s="280"/>
      <c r="AM10" s="280"/>
      <c r="AN10" s="280"/>
      <c r="AO10" s="280"/>
    </row>
    <row r="11" spans="1:72" s="17" customFormat="1" ht="45.75" customHeight="1">
      <c r="A11" s="149"/>
      <c r="B11" s="150" t="s">
        <v>292</v>
      </c>
      <c r="C11" s="151" t="s">
        <v>293</v>
      </c>
      <c r="D11" s="149">
        <v>12968</v>
      </c>
      <c r="E11" s="355">
        <v>13200</v>
      </c>
      <c r="F11" s="355">
        <v>13018</v>
      </c>
      <c r="G11" s="355">
        <v>13200</v>
      </c>
      <c r="H11" s="69"/>
      <c r="I11" s="149">
        <v>2416</v>
      </c>
      <c r="J11" s="149">
        <v>3669</v>
      </c>
      <c r="K11" s="149">
        <v>2473</v>
      </c>
      <c r="L11" s="149">
        <v>778</v>
      </c>
      <c r="M11" s="149">
        <v>1498</v>
      </c>
      <c r="N11" s="149">
        <v>1334</v>
      </c>
      <c r="O11" s="149">
        <v>1032</v>
      </c>
      <c r="P11" s="42" t="e">
        <f>#REF!/#REF!%</f>
        <v>#REF!</v>
      </c>
      <c r="Q11" s="269">
        <f t="shared" ref="Q11:Q72" si="1">F11/D11%</f>
        <v>100.38556446637877</v>
      </c>
      <c r="R11" s="269">
        <f t="shared" ref="R11:R72" si="2">F11/E11%</f>
        <v>98.621212121212125</v>
      </c>
      <c r="S11" s="74">
        <f t="shared" si="0"/>
        <v>100</v>
      </c>
      <c r="T11" s="149"/>
      <c r="U11" s="211">
        <v>2383</v>
      </c>
      <c r="V11" s="211">
        <v>2383</v>
      </c>
      <c r="W11" s="211">
        <v>2416</v>
      </c>
      <c r="X11" s="211">
        <v>3618</v>
      </c>
      <c r="Y11" s="211">
        <v>3618</v>
      </c>
      <c r="Z11" s="211">
        <v>3669</v>
      </c>
      <c r="AA11" s="211">
        <v>2439</v>
      </c>
      <c r="AB11" s="211">
        <v>2438</v>
      </c>
      <c r="AC11" s="211">
        <v>2473</v>
      </c>
      <c r="AD11" s="211">
        <v>768</v>
      </c>
      <c r="AE11" s="211">
        <v>768</v>
      </c>
      <c r="AF11" s="211">
        <v>778</v>
      </c>
      <c r="AG11" s="211">
        <v>1477</v>
      </c>
      <c r="AH11" s="211">
        <v>1477</v>
      </c>
      <c r="AI11" s="211">
        <v>1498</v>
      </c>
      <c r="AJ11" s="211">
        <v>1316</v>
      </c>
      <c r="AK11" s="211">
        <v>1316</v>
      </c>
      <c r="AL11" s="211">
        <v>1334</v>
      </c>
      <c r="AM11" s="211">
        <v>1018</v>
      </c>
      <c r="AN11" s="211">
        <v>1018</v>
      </c>
      <c r="AO11" s="211">
        <v>1032</v>
      </c>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row>
    <row r="12" spans="1:72" s="17" customFormat="1" ht="45.75" customHeight="1">
      <c r="A12" s="149"/>
      <c r="B12" s="157" t="s">
        <v>294</v>
      </c>
      <c r="C12" s="151" t="s">
        <v>293</v>
      </c>
      <c r="D12" s="149">
        <v>202</v>
      </c>
      <c r="E12" s="355">
        <v>160</v>
      </c>
      <c r="F12" s="355">
        <v>166</v>
      </c>
      <c r="G12" s="355">
        <v>160</v>
      </c>
      <c r="H12" s="69"/>
      <c r="I12" s="149">
        <v>17</v>
      </c>
      <c r="J12" s="149">
        <v>7</v>
      </c>
      <c r="K12" s="149">
        <v>5</v>
      </c>
      <c r="L12" s="149">
        <v>6</v>
      </c>
      <c r="M12" s="149">
        <v>6</v>
      </c>
      <c r="N12" s="149">
        <v>13</v>
      </c>
      <c r="O12" s="149">
        <v>106</v>
      </c>
      <c r="P12" s="42" t="e">
        <f>#REF!/#REF!%</f>
        <v>#REF!</v>
      </c>
      <c r="Q12" s="269">
        <f t="shared" si="1"/>
        <v>82.178217821782184</v>
      </c>
      <c r="R12" s="269">
        <f t="shared" si="2"/>
        <v>103.75</v>
      </c>
      <c r="S12" s="74">
        <f t="shared" si="0"/>
        <v>100</v>
      </c>
      <c r="T12" s="259"/>
      <c r="U12" s="211">
        <v>19</v>
      </c>
      <c r="V12" s="211">
        <v>17</v>
      </c>
      <c r="W12" s="211">
        <v>17</v>
      </c>
      <c r="X12" s="211">
        <v>8</v>
      </c>
      <c r="Y12" s="211">
        <v>7</v>
      </c>
      <c r="Z12" s="211">
        <v>7</v>
      </c>
      <c r="AA12" s="211">
        <v>5</v>
      </c>
      <c r="AB12" s="211">
        <v>5</v>
      </c>
      <c r="AC12" s="211">
        <v>5</v>
      </c>
      <c r="AD12" s="211">
        <v>7</v>
      </c>
      <c r="AE12" s="211">
        <v>6</v>
      </c>
      <c r="AF12" s="211">
        <v>6</v>
      </c>
      <c r="AG12" s="211">
        <v>7</v>
      </c>
      <c r="AH12" s="211">
        <v>6</v>
      </c>
      <c r="AI12" s="211">
        <v>6</v>
      </c>
      <c r="AJ12" s="211">
        <v>23</v>
      </c>
      <c r="AK12" s="211">
        <v>13</v>
      </c>
      <c r="AL12" s="211">
        <v>13</v>
      </c>
      <c r="AM12" s="211">
        <v>126</v>
      </c>
      <c r="AN12" s="211">
        <v>111</v>
      </c>
      <c r="AO12" s="211">
        <v>106</v>
      </c>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row>
    <row r="13" spans="1:72" s="17" customFormat="1" ht="45.75" customHeight="1">
      <c r="A13" s="149"/>
      <c r="B13" s="157" t="s">
        <v>295</v>
      </c>
      <c r="C13" s="151" t="s">
        <v>293</v>
      </c>
      <c r="D13" s="149">
        <v>0</v>
      </c>
      <c r="E13" s="355">
        <v>5</v>
      </c>
      <c r="F13" s="69"/>
      <c r="G13" s="149">
        <v>6</v>
      </c>
      <c r="H13" s="69"/>
      <c r="I13" s="149"/>
      <c r="J13" s="149"/>
      <c r="K13" s="149"/>
      <c r="L13" s="149"/>
      <c r="M13" s="149"/>
      <c r="N13" s="149"/>
      <c r="O13" s="149">
        <v>5</v>
      </c>
      <c r="P13" s="42" t="e">
        <f>#REF!/#REF!%</f>
        <v>#REF!</v>
      </c>
      <c r="Q13" s="269"/>
      <c r="R13" s="269">
        <f t="shared" si="2"/>
        <v>0</v>
      </c>
      <c r="S13" s="74">
        <f t="shared" si="0"/>
        <v>120</v>
      </c>
      <c r="T13" s="259"/>
      <c r="U13" s="211">
        <v>1</v>
      </c>
      <c r="V13" s="211">
        <v>3</v>
      </c>
      <c r="W13" s="211">
        <v>0</v>
      </c>
      <c r="X13" s="281"/>
      <c r="Y13" s="281">
        <v>1</v>
      </c>
      <c r="Z13" s="281">
        <v>0</v>
      </c>
      <c r="AA13" s="281"/>
      <c r="AB13" s="281">
        <v>0</v>
      </c>
      <c r="AC13" s="281">
        <v>0</v>
      </c>
      <c r="AD13" s="281"/>
      <c r="AE13" s="281">
        <v>1</v>
      </c>
      <c r="AF13" s="281">
        <v>0</v>
      </c>
      <c r="AG13" s="281"/>
      <c r="AH13" s="281">
        <v>1</v>
      </c>
      <c r="AI13" s="281">
        <v>0</v>
      </c>
      <c r="AJ13" s="211">
        <v>1</v>
      </c>
      <c r="AK13" s="211">
        <v>11</v>
      </c>
      <c r="AL13" s="211">
        <v>0</v>
      </c>
      <c r="AM13" s="211">
        <v>5</v>
      </c>
      <c r="AN13" s="211">
        <v>20</v>
      </c>
      <c r="AO13" s="211">
        <v>5</v>
      </c>
      <c r="AP13" s="138"/>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row>
    <row r="14" spans="1:72" s="17" customFormat="1" ht="45.75" customHeight="1">
      <c r="A14" s="149"/>
      <c r="B14" s="157" t="s">
        <v>296</v>
      </c>
      <c r="C14" s="151" t="s">
        <v>21</v>
      </c>
      <c r="D14" s="282">
        <v>1.5576804441702652</v>
      </c>
      <c r="E14" s="356">
        <v>1.2121212121212122</v>
      </c>
      <c r="F14" s="356">
        <f>F12/F11%</f>
        <v>1.2751574742664002</v>
      </c>
      <c r="G14" s="356">
        <f>G12/G11%</f>
        <v>1.2121212121212122</v>
      </c>
      <c r="H14" s="69"/>
      <c r="I14" s="151">
        <v>0.70364238410596025</v>
      </c>
      <c r="J14" s="151">
        <v>0.19078768056691198</v>
      </c>
      <c r="K14" s="151">
        <v>0.20218358269308531</v>
      </c>
      <c r="L14" s="151">
        <v>0.77120822622107965</v>
      </c>
      <c r="M14" s="151">
        <v>0.40053404539385845</v>
      </c>
      <c r="N14" s="151">
        <v>0.97451274362818596</v>
      </c>
      <c r="O14" s="151">
        <v>10.271317829457365</v>
      </c>
      <c r="P14" s="42" t="e">
        <f>#REF!/#REF!%</f>
        <v>#REF!</v>
      </c>
      <c r="Q14" s="269">
        <f t="shared" si="1"/>
        <v>81.862584783597427</v>
      </c>
      <c r="R14" s="269">
        <f t="shared" si="2"/>
        <v>105.20049162697802</v>
      </c>
      <c r="S14" s="74">
        <f t="shared" si="0"/>
        <v>100</v>
      </c>
      <c r="T14" s="282"/>
      <c r="U14" s="240">
        <f>U12/U11%</f>
        <v>0.79731430969366346</v>
      </c>
      <c r="V14" s="240">
        <f t="shared" ref="V14:AO14" si="3">V12/V11%</f>
        <v>0.71338648762064627</v>
      </c>
      <c r="W14" s="240">
        <f t="shared" si="3"/>
        <v>0.70364238410596025</v>
      </c>
      <c r="X14" s="240">
        <f t="shared" si="3"/>
        <v>0.22111663902708678</v>
      </c>
      <c r="Y14" s="240">
        <f t="shared" si="3"/>
        <v>0.19347705914870095</v>
      </c>
      <c r="Z14" s="240">
        <f t="shared" si="3"/>
        <v>0.19078768056691198</v>
      </c>
      <c r="AA14" s="240">
        <f t="shared" si="3"/>
        <v>0.2050020500205002</v>
      </c>
      <c r="AB14" s="240">
        <f t="shared" si="3"/>
        <v>0.20508613617719443</v>
      </c>
      <c r="AC14" s="240">
        <f t="shared" si="3"/>
        <v>0.20218358269308531</v>
      </c>
      <c r="AD14" s="240">
        <f t="shared" si="3"/>
        <v>0.91145833333333337</v>
      </c>
      <c r="AE14" s="240">
        <f t="shared" si="3"/>
        <v>0.78125</v>
      </c>
      <c r="AF14" s="240">
        <f t="shared" si="3"/>
        <v>0.77120822622107965</v>
      </c>
      <c r="AG14" s="240">
        <f t="shared" si="3"/>
        <v>0.47393364928909953</v>
      </c>
      <c r="AH14" s="240">
        <f t="shared" si="3"/>
        <v>0.40622884224779959</v>
      </c>
      <c r="AI14" s="240">
        <f t="shared" si="3"/>
        <v>0.40053404539385845</v>
      </c>
      <c r="AJ14" s="240">
        <f t="shared" si="3"/>
        <v>1.7477203647416413</v>
      </c>
      <c r="AK14" s="240">
        <f t="shared" si="3"/>
        <v>0.9878419452887538</v>
      </c>
      <c r="AL14" s="240">
        <f t="shared" si="3"/>
        <v>0.97451274362818596</v>
      </c>
      <c r="AM14" s="240">
        <f t="shared" si="3"/>
        <v>12.37721021611002</v>
      </c>
      <c r="AN14" s="240">
        <f t="shared" si="3"/>
        <v>10.903732809430256</v>
      </c>
      <c r="AO14" s="240">
        <f t="shared" si="3"/>
        <v>10.271317829457365</v>
      </c>
      <c r="AP14" s="138"/>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row>
    <row r="15" spans="1:72" s="17" customFormat="1" ht="45.75" customHeight="1">
      <c r="A15" s="149"/>
      <c r="B15" s="157" t="s">
        <v>297</v>
      </c>
      <c r="C15" s="151" t="s">
        <v>298</v>
      </c>
      <c r="D15" s="149">
        <v>175</v>
      </c>
      <c r="E15" s="355">
        <v>148</v>
      </c>
      <c r="F15" s="355">
        <v>148</v>
      </c>
      <c r="G15" s="355">
        <v>148</v>
      </c>
      <c r="H15" s="69"/>
      <c r="I15" s="149">
        <v>12</v>
      </c>
      <c r="J15" s="149">
        <v>3</v>
      </c>
      <c r="K15" s="149">
        <v>4</v>
      </c>
      <c r="L15" s="149">
        <v>5</v>
      </c>
      <c r="M15" s="149">
        <v>4</v>
      </c>
      <c r="N15" s="149">
        <v>9</v>
      </c>
      <c r="O15" s="149">
        <v>111</v>
      </c>
      <c r="P15" s="42" t="e">
        <f>#REF!/#REF!%</f>
        <v>#REF!</v>
      </c>
      <c r="Q15" s="269">
        <f t="shared" si="1"/>
        <v>84.571428571428569</v>
      </c>
      <c r="R15" s="74">
        <f t="shared" si="2"/>
        <v>100</v>
      </c>
      <c r="S15" s="74">
        <f t="shared" si="0"/>
        <v>100</v>
      </c>
      <c r="T15" s="149"/>
      <c r="U15" s="211">
        <v>13</v>
      </c>
      <c r="V15" s="211">
        <v>12</v>
      </c>
      <c r="W15" s="211">
        <v>12</v>
      </c>
      <c r="X15" s="211">
        <v>3</v>
      </c>
      <c r="Y15" s="211">
        <v>3</v>
      </c>
      <c r="Z15" s="211">
        <v>3</v>
      </c>
      <c r="AA15" s="211">
        <v>4</v>
      </c>
      <c r="AB15" s="211">
        <v>4</v>
      </c>
      <c r="AC15" s="211">
        <v>4</v>
      </c>
      <c r="AD15" s="211">
        <v>6</v>
      </c>
      <c r="AE15" s="211">
        <v>5</v>
      </c>
      <c r="AF15" s="211">
        <v>5</v>
      </c>
      <c r="AG15" s="211">
        <v>4</v>
      </c>
      <c r="AH15" s="211">
        <v>4</v>
      </c>
      <c r="AI15" s="211">
        <v>4</v>
      </c>
      <c r="AJ15" s="211">
        <v>13</v>
      </c>
      <c r="AK15" s="211">
        <v>9</v>
      </c>
      <c r="AL15" s="211">
        <v>9</v>
      </c>
      <c r="AM15" s="211">
        <v>126</v>
      </c>
      <c r="AN15" s="211">
        <v>111</v>
      </c>
      <c r="AO15" s="211">
        <v>111</v>
      </c>
      <c r="AP15" s="283"/>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row>
    <row r="16" spans="1:72" s="17" customFormat="1" ht="45.75" customHeight="1">
      <c r="A16" s="149"/>
      <c r="B16" s="157" t="s">
        <v>299</v>
      </c>
      <c r="C16" s="151" t="s">
        <v>21</v>
      </c>
      <c r="D16" s="282">
        <v>1.3494756323257249</v>
      </c>
      <c r="E16" s="356">
        <v>1.1212121212121211</v>
      </c>
      <c r="F16" s="356">
        <v>1.1212121212121211</v>
      </c>
      <c r="G16" s="356">
        <v>1.1212121212121211</v>
      </c>
      <c r="H16" s="69"/>
      <c r="I16" s="151">
        <v>0.53807947019867552</v>
      </c>
      <c r="J16" s="151">
        <v>8.1766148814390843E-2</v>
      </c>
      <c r="K16" s="151">
        <v>0.16174686615446826</v>
      </c>
      <c r="L16" s="151">
        <v>0.77120822622107965</v>
      </c>
      <c r="M16" s="151">
        <v>0.26702269692923897</v>
      </c>
      <c r="N16" s="151">
        <v>0.97451274362818596</v>
      </c>
      <c r="O16" s="151">
        <v>11.143410852713178</v>
      </c>
      <c r="P16" s="42" t="e">
        <f>#REF!/#REF!%</f>
        <v>#REF!</v>
      </c>
      <c r="Q16" s="269">
        <f t="shared" si="1"/>
        <v>83.085021645021627</v>
      </c>
      <c r="R16" s="74">
        <f t="shared" si="2"/>
        <v>100</v>
      </c>
      <c r="S16" s="74">
        <f t="shared" si="0"/>
        <v>100</v>
      </c>
      <c r="T16" s="282"/>
      <c r="U16" s="284">
        <v>0.54553084347461001</v>
      </c>
      <c r="V16" s="239">
        <v>0.54553084347461189</v>
      </c>
      <c r="W16" s="239">
        <v>0.53807947019867552</v>
      </c>
      <c r="X16" s="284">
        <v>8.2918739635158001E-2</v>
      </c>
      <c r="Y16" s="239">
        <v>8.2918739635157543E-2</v>
      </c>
      <c r="Z16" s="239">
        <v>8.1766148814390843E-2</v>
      </c>
      <c r="AA16" s="284">
        <v>0.1640016400164</v>
      </c>
      <c r="AB16" s="239">
        <v>0.16406890894175555</v>
      </c>
      <c r="AC16" s="239">
        <v>0.16174686615446826</v>
      </c>
      <c r="AD16" s="284">
        <v>0.78125</v>
      </c>
      <c r="AE16" s="239">
        <v>0.78125</v>
      </c>
      <c r="AF16" s="239">
        <v>0.77120822622107965</v>
      </c>
      <c r="AG16" s="284">
        <v>0.27081922816519999</v>
      </c>
      <c r="AH16" s="239">
        <v>0.27081922816519971</v>
      </c>
      <c r="AI16" s="239">
        <v>0.26702269692923897</v>
      </c>
      <c r="AJ16" s="284">
        <v>0.98784194528875002</v>
      </c>
      <c r="AK16" s="239">
        <v>0.9878419452887538</v>
      </c>
      <c r="AL16" s="239">
        <v>0.97451274362818596</v>
      </c>
      <c r="AM16" s="284">
        <v>12.377210216110001</v>
      </c>
      <c r="AN16" s="239">
        <v>12.37721021611002</v>
      </c>
      <c r="AO16" s="239">
        <v>11.143410852713178</v>
      </c>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row>
    <row r="17" spans="1:72" s="17" customFormat="1" ht="45.75" customHeight="1">
      <c r="A17" s="205"/>
      <c r="B17" s="285" t="s">
        <v>300</v>
      </c>
      <c r="C17" s="207" t="s">
        <v>21</v>
      </c>
      <c r="D17" s="286"/>
      <c r="E17" s="356">
        <v>5.5354590613462928E-2</v>
      </c>
      <c r="F17" s="356">
        <f>E14-F14</f>
        <v>-6.3036262145188093E-2</v>
      </c>
      <c r="G17" s="401">
        <f>E14-G14</f>
        <v>0</v>
      </c>
      <c r="H17" s="69"/>
      <c r="I17" s="259"/>
      <c r="J17" s="259"/>
      <c r="K17" s="259"/>
      <c r="L17" s="259"/>
      <c r="M17" s="259"/>
      <c r="N17" s="259"/>
      <c r="O17" s="259"/>
      <c r="P17" s="42" t="e">
        <f>#REF!/#REF!%</f>
        <v>#REF!</v>
      </c>
      <c r="Q17" s="269"/>
      <c r="R17" s="269">
        <f>E17-F17</f>
        <v>0.11839085275865102</v>
      </c>
      <c r="S17" s="269"/>
      <c r="T17" s="286"/>
      <c r="U17" s="287"/>
      <c r="V17" s="287"/>
      <c r="W17" s="288">
        <f>V14-W14</f>
        <v>9.74410351468602E-3</v>
      </c>
      <c r="X17" s="287"/>
      <c r="Y17" s="287"/>
      <c r="Z17" s="288">
        <f>Y14-Z14</f>
        <v>2.6893785817889704E-3</v>
      </c>
      <c r="AA17" s="287"/>
      <c r="AB17" s="287"/>
      <c r="AC17" s="288">
        <f>AB14-AC14</f>
        <v>2.9025534841091161E-3</v>
      </c>
      <c r="AD17" s="287"/>
      <c r="AE17" s="287"/>
      <c r="AF17" s="288">
        <f>AE14-AF14</f>
        <v>1.0041773778920349E-2</v>
      </c>
      <c r="AG17" s="287"/>
      <c r="AH17" s="287"/>
      <c r="AI17" s="288">
        <f>AH14-AI14</f>
        <v>5.694796853941142E-3</v>
      </c>
      <c r="AJ17" s="287"/>
      <c r="AK17" s="287"/>
      <c r="AL17" s="288">
        <f>AK14-AL14</f>
        <v>1.3329201660567835E-2</v>
      </c>
      <c r="AM17" s="287"/>
      <c r="AN17" s="287"/>
      <c r="AO17" s="288">
        <f>AN14-AO14</f>
        <v>0.63241497997289109</v>
      </c>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row>
    <row r="18" spans="1:72" s="17" customFormat="1" ht="45.75" customHeight="1">
      <c r="A18" s="149"/>
      <c r="B18" s="157" t="s">
        <v>301</v>
      </c>
      <c r="C18" s="151" t="s">
        <v>302</v>
      </c>
      <c r="D18" s="149">
        <v>103</v>
      </c>
      <c r="E18" s="355">
        <v>72</v>
      </c>
      <c r="F18" s="355">
        <v>76</v>
      </c>
      <c r="G18" s="355">
        <v>72</v>
      </c>
      <c r="H18" s="355">
        <v>72</v>
      </c>
      <c r="I18" s="355">
        <v>72</v>
      </c>
      <c r="J18" s="355">
        <v>72</v>
      </c>
      <c r="K18" s="355">
        <v>72</v>
      </c>
      <c r="L18" s="355">
        <v>72</v>
      </c>
      <c r="M18" s="355">
        <v>72</v>
      </c>
      <c r="N18" s="355">
        <v>72</v>
      </c>
      <c r="O18" s="355">
        <v>72</v>
      </c>
      <c r="P18" s="355">
        <v>72</v>
      </c>
      <c r="Q18" s="269">
        <f t="shared" si="1"/>
        <v>73.786407766990294</v>
      </c>
      <c r="R18" s="269">
        <f t="shared" si="2"/>
        <v>105.55555555555556</v>
      </c>
      <c r="S18" s="74">
        <f t="shared" si="0"/>
        <v>100</v>
      </c>
      <c r="T18" s="149"/>
      <c r="U18" s="211">
        <v>5</v>
      </c>
      <c r="V18" s="211">
        <v>7</v>
      </c>
      <c r="W18" s="211">
        <v>7</v>
      </c>
      <c r="X18" s="211">
        <v>5</v>
      </c>
      <c r="Y18" s="211">
        <v>5</v>
      </c>
      <c r="Z18" s="211">
        <v>5</v>
      </c>
      <c r="AA18" s="211">
        <v>3</v>
      </c>
      <c r="AB18" s="211">
        <v>4</v>
      </c>
      <c r="AC18" s="211">
        <v>4</v>
      </c>
      <c r="AD18" s="211">
        <v>7</v>
      </c>
      <c r="AE18" s="211">
        <v>8</v>
      </c>
      <c r="AF18" s="211">
        <v>8</v>
      </c>
      <c r="AG18" s="211">
        <v>3</v>
      </c>
      <c r="AH18" s="211">
        <v>3</v>
      </c>
      <c r="AI18" s="211">
        <v>3</v>
      </c>
      <c r="AJ18" s="211">
        <v>14</v>
      </c>
      <c r="AK18" s="211">
        <v>15</v>
      </c>
      <c r="AL18" s="211">
        <v>15</v>
      </c>
      <c r="AM18" s="211">
        <v>45</v>
      </c>
      <c r="AN18" s="211">
        <v>34</v>
      </c>
      <c r="AO18" s="211">
        <v>30</v>
      </c>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row>
    <row r="19" spans="1:72" s="17" customFormat="1" ht="45.75" customHeight="1">
      <c r="A19" s="149"/>
      <c r="B19" s="157" t="s">
        <v>303</v>
      </c>
      <c r="C19" s="151" t="s">
        <v>21</v>
      </c>
      <c r="D19" s="282">
        <v>0.8</v>
      </c>
      <c r="E19" s="356">
        <v>0.54545454545454541</v>
      </c>
      <c r="F19" s="356">
        <v>0.57999999999999996</v>
      </c>
      <c r="G19" s="356">
        <v>0.54545454545454541</v>
      </c>
      <c r="H19" s="69"/>
      <c r="I19" s="151">
        <v>0.28973509933774833</v>
      </c>
      <c r="J19" s="151">
        <v>0.13627691469065142</v>
      </c>
      <c r="K19" s="151">
        <v>0.16174686615446826</v>
      </c>
      <c r="L19" s="151">
        <v>1.0282776349614395</v>
      </c>
      <c r="M19" s="151">
        <v>0.20026702269692923</v>
      </c>
      <c r="N19" s="151">
        <v>1.1244377811094453</v>
      </c>
      <c r="O19" s="151">
        <v>2.9069767441860463</v>
      </c>
      <c r="P19" s="42" t="e">
        <f>#REF!/#REF!%</f>
        <v>#REF!</v>
      </c>
      <c r="Q19" s="269">
        <f t="shared" si="1"/>
        <v>72.5</v>
      </c>
      <c r="R19" s="269">
        <f t="shared" si="2"/>
        <v>106.33333333333333</v>
      </c>
      <c r="S19" s="74">
        <f t="shared" si="0"/>
        <v>100</v>
      </c>
      <c r="T19" s="282"/>
      <c r="U19" s="239">
        <f>U18/U11%</f>
        <v>0.20981955518254303</v>
      </c>
      <c r="V19" s="239">
        <f t="shared" ref="V19:AO19" si="4">V18/V11%</f>
        <v>0.29374737725556022</v>
      </c>
      <c r="W19" s="239">
        <f t="shared" si="4"/>
        <v>0.28973509933774833</v>
      </c>
      <c r="X19" s="239">
        <f t="shared" si="4"/>
        <v>0.13819789939192925</v>
      </c>
      <c r="Y19" s="239">
        <f t="shared" si="4"/>
        <v>0.13819789939192925</v>
      </c>
      <c r="Z19" s="239">
        <f t="shared" si="4"/>
        <v>0.13627691469065142</v>
      </c>
      <c r="AA19" s="239">
        <f t="shared" si="4"/>
        <v>0.12300123001230012</v>
      </c>
      <c r="AB19" s="239">
        <f t="shared" si="4"/>
        <v>0.16406890894175555</v>
      </c>
      <c r="AC19" s="239">
        <f t="shared" si="4"/>
        <v>0.16174686615446826</v>
      </c>
      <c r="AD19" s="239">
        <f t="shared" si="4"/>
        <v>0.91145833333333337</v>
      </c>
      <c r="AE19" s="239">
        <f t="shared" si="4"/>
        <v>1.0416666666666667</v>
      </c>
      <c r="AF19" s="239">
        <f t="shared" si="4"/>
        <v>1.0282776349614395</v>
      </c>
      <c r="AG19" s="239">
        <f t="shared" si="4"/>
        <v>0.2031144211238998</v>
      </c>
      <c r="AH19" s="239">
        <f t="shared" si="4"/>
        <v>0.2031144211238998</v>
      </c>
      <c r="AI19" s="239">
        <f t="shared" si="4"/>
        <v>0.20026702269692923</v>
      </c>
      <c r="AJ19" s="239">
        <f t="shared" si="4"/>
        <v>1.0638297872340425</v>
      </c>
      <c r="AK19" s="239">
        <f t="shared" si="4"/>
        <v>1.1398176291793314</v>
      </c>
      <c r="AL19" s="239">
        <f t="shared" si="4"/>
        <v>1.1244377811094453</v>
      </c>
      <c r="AM19" s="239">
        <f t="shared" si="4"/>
        <v>4.4204322200392925</v>
      </c>
      <c r="AN19" s="239">
        <f t="shared" si="4"/>
        <v>3.3398821218074657</v>
      </c>
      <c r="AO19" s="239">
        <f t="shared" si="4"/>
        <v>2.9069767441860463</v>
      </c>
      <c r="AP19" s="246"/>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row>
    <row r="20" spans="1:72" s="122" customFormat="1" ht="47.25" customHeight="1">
      <c r="A20" s="127" t="s">
        <v>304</v>
      </c>
      <c r="B20" s="289" t="s">
        <v>305</v>
      </c>
      <c r="C20" s="248"/>
      <c r="D20" s="127"/>
      <c r="E20" s="354"/>
      <c r="F20" s="69"/>
      <c r="G20" s="127"/>
      <c r="H20" s="69"/>
      <c r="I20" s="290"/>
      <c r="J20" s="290"/>
      <c r="K20" s="290"/>
      <c r="L20" s="290"/>
      <c r="M20" s="290"/>
      <c r="N20" s="290"/>
      <c r="O20" s="290"/>
      <c r="P20" s="268"/>
      <c r="Q20" s="269"/>
      <c r="R20" s="269"/>
      <c r="S20" s="269"/>
      <c r="T20" s="127"/>
      <c r="U20" s="280"/>
      <c r="V20" s="280"/>
      <c r="W20" s="280"/>
      <c r="X20" s="280"/>
      <c r="Y20" s="280"/>
      <c r="Z20" s="280"/>
      <c r="AA20" s="280"/>
      <c r="AB20" s="280"/>
      <c r="AC20" s="280"/>
      <c r="AD20" s="280"/>
      <c r="AE20" s="280"/>
      <c r="AF20" s="280"/>
      <c r="AG20" s="280"/>
      <c r="AH20" s="280"/>
      <c r="AI20" s="280"/>
      <c r="AJ20" s="280"/>
      <c r="AK20" s="280"/>
      <c r="AL20" s="280"/>
      <c r="AM20" s="280"/>
      <c r="AN20" s="280"/>
      <c r="AO20" s="280"/>
    </row>
    <row r="21" spans="1:72" ht="45" customHeight="1">
      <c r="A21" s="75"/>
      <c r="B21" s="291" t="s">
        <v>306</v>
      </c>
      <c r="C21" s="292" t="s">
        <v>307</v>
      </c>
      <c r="D21" s="75">
        <v>7</v>
      </c>
      <c r="E21" s="355">
        <v>7</v>
      </c>
      <c r="F21" s="355">
        <v>7</v>
      </c>
      <c r="G21" s="355">
        <v>7</v>
      </c>
      <c r="H21" s="355">
        <v>7</v>
      </c>
      <c r="I21" s="355">
        <v>7</v>
      </c>
      <c r="J21" s="355">
        <v>7</v>
      </c>
      <c r="K21" s="355">
        <v>7</v>
      </c>
      <c r="L21" s="355">
        <v>7</v>
      </c>
      <c r="M21" s="355">
        <v>7</v>
      </c>
      <c r="N21" s="355">
        <v>7</v>
      </c>
      <c r="O21" s="355">
        <v>7</v>
      </c>
      <c r="P21" s="355">
        <v>7</v>
      </c>
      <c r="Q21" s="74">
        <f t="shared" si="1"/>
        <v>99.999999999999986</v>
      </c>
      <c r="R21" s="74">
        <f t="shared" si="2"/>
        <v>99.999999999999986</v>
      </c>
      <c r="S21" s="74">
        <f t="shared" si="0"/>
        <v>99.999999999999986</v>
      </c>
      <c r="T21" s="75"/>
      <c r="U21" s="293">
        <v>1</v>
      </c>
      <c r="V21" s="293">
        <v>1</v>
      </c>
      <c r="W21" s="293">
        <v>1</v>
      </c>
      <c r="X21" s="293">
        <v>1</v>
      </c>
      <c r="Y21" s="293">
        <v>1</v>
      </c>
      <c r="Z21" s="293">
        <v>1</v>
      </c>
      <c r="AA21" s="293">
        <v>1</v>
      </c>
      <c r="AB21" s="293">
        <v>1</v>
      </c>
      <c r="AC21" s="293">
        <v>1</v>
      </c>
      <c r="AD21" s="293">
        <v>1</v>
      </c>
      <c r="AE21" s="293">
        <v>1</v>
      </c>
      <c r="AF21" s="293">
        <v>1</v>
      </c>
      <c r="AG21" s="293">
        <v>1</v>
      </c>
      <c r="AH21" s="293">
        <v>1</v>
      </c>
      <c r="AI21" s="293">
        <v>1</v>
      </c>
      <c r="AJ21" s="293">
        <v>1</v>
      </c>
      <c r="AK21" s="293">
        <v>1</v>
      </c>
      <c r="AL21" s="293">
        <v>1</v>
      </c>
      <c r="AM21" s="293">
        <v>1</v>
      </c>
      <c r="AN21" s="293">
        <v>1</v>
      </c>
      <c r="AO21" s="293">
        <v>1</v>
      </c>
    </row>
    <row r="22" spans="1:72" ht="45" customHeight="1">
      <c r="A22" s="75"/>
      <c r="B22" s="291" t="s">
        <v>308</v>
      </c>
      <c r="C22" s="256" t="s">
        <v>173</v>
      </c>
      <c r="D22" s="75">
        <v>2</v>
      </c>
      <c r="E22" s="355">
        <v>2</v>
      </c>
      <c r="F22" s="355">
        <v>2</v>
      </c>
      <c r="G22" s="355">
        <v>2</v>
      </c>
      <c r="H22" s="355">
        <v>2</v>
      </c>
      <c r="I22" s="355">
        <v>2</v>
      </c>
      <c r="J22" s="355">
        <v>2</v>
      </c>
      <c r="K22" s="355">
        <v>2</v>
      </c>
      <c r="L22" s="355">
        <v>2</v>
      </c>
      <c r="M22" s="355">
        <v>2</v>
      </c>
      <c r="N22" s="355">
        <v>2</v>
      </c>
      <c r="O22" s="355">
        <v>2</v>
      </c>
      <c r="P22" s="355">
        <v>2</v>
      </c>
      <c r="Q22" s="74">
        <f t="shared" si="1"/>
        <v>100</v>
      </c>
      <c r="R22" s="74">
        <f t="shared" si="2"/>
        <v>100</v>
      </c>
      <c r="S22" s="74">
        <f t="shared" si="0"/>
        <v>100</v>
      </c>
      <c r="T22" s="75"/>
      <c r="U22" s="293">
        <v>0</v>
      </c>
      <c r="V22" s="293"/>
      <c r="W22" s="293"/>
      <c r="X22" s="293">
        <v>0</v>
      </c>
      <c r="Y22" s="293"/>
      <c r="Z22" s="293"/>
      <c r="AA22" s="293">
        <v>0</v>
      </c>
      <c r="AB22" s="293"/>
      <c r="AC22" s="293"/>
      <c r="AD22" s="293">
        <v>0</v>
      </c>
      <c r="AE22" s="293"/>
      <c r="AF22" s="293"/>
      <c r="AG22" s="293">
        <v>0</v>
      </c>
      <c r="AH22" s="293"/>
      <c r="AI22" s="293"/>
      <c r="AJ22" s="293">
        <v>1</v>
      </c>
      <c r="AK22" s="293">
        <v>1</v>
      </c>
      <c r="AL22" s="293">
        <v>1</v>
      </c>
      <c r="AM22" s="293">
        <v>1</v>
      </c>
      <c r="AN22" s="293">
        <v>1</v>
      </c>
      <c r="AO22" s="293">
        <v>1</v>
      </c>
    </row>
    <row r="23" spans="1:72" ht="45" customHeight="1">
      <c r="A23" s="75"/>
      <c r="B23" s="277" t="s">
        <v>309</v>
      </c>
      <c r="C23" s="256" t="s">
        <v>173</v>
      </c>
      <c r="D23" s="75">
        <v>2</v>
      </c>
      <c r="E23" s="355">
        <v>2</v>
      </c>
      <c r="F23" s="355">
        <v>2</v>
      </c>
      <c r="G23" s="355">
        <v>2</v>
      </c>
      <c r="H23" s="355">
        <v>2</v>
      </c>
      <c r="I23" s="355">
        <v>2</v>
      </c>
      <c r="J23" s="355">
        <v>2</v>
      </c>
      <c r="K23" s="355">
        <v>2</v>
      </c>
      <c r="L23" s="355">
        <v>2</v>
      </c>
      <c r="M23" s="355">
        <v>2</v>
      </c>
      <c r="N23" s="355">
        <v>2</v>
      </c>
      <c r="O23" s="355">
        <v>2</v>
      </c>
      <c r="P23" s="355">
        <v>2</v>
      </c>
      <c r="Q23" s="74">
        <f t="shared" si="1"/>
        <v>100</v>
      </c>
      <c r="R23" s="74">
        <f t="shared" si="2"/>
        <v>100</v>
      </c>
      <c r="S23" s="74">
        <f t="shared" si="0"/>
        <v>100</v>
      </c>
      <c r="T23" s="75"/>
      <c r="U23" s="293">
        <v>0</v>
      </c>
      <c r="V23" s="293"/>
      <c r="W23" s="293"/>
      <c r="X23" s="293">
        <v>0</v>
      </c>
      <c r="Y23" s="293"/>
      <c r="Z23" s="293"/>
      <c r="AA23" s="293">
        <v>0</v>
      </c>
      <c r="AB23" s="293"/>
      <c r="AC23" s="293"/>
      <c r="AD23" s="293">
        <v>0</v>
      </c>
      <c r="AE23" s="293"/>
      <c r="AF23" s="293"/>
      <c r="AG23" s="293">
        <v>0</v>
      </c>
      <c r="AH23" s="293"/>
      <c r="AI23" s="293"/>
      <c r="AJ23" s="293">
        <v>1</v>
      </c>
      <c r="AK23" s="293">
        <v>1</v>
      </c>
      <c r="AL23" s="293">
        <v>1</v>
      </c>
      <c r="AM23" s="293">
        <v>1</v>
      </c>
      <c r="AN23" s="293">
        <v>1</v>
      </c>
      <c r="AO23" s="293">
        <v>1</v>
      </c>
    </row>
    <row r="24" spans="1:72" ht="61.5" customHeight="1">
      <c r="A24" s="75"/>
      <c r="B24" s="277" t="s">
        <v>310</v>
      </c>
      <c r="C24" s="292" t="s">
        <v>311</v>
      </c>
      <c r="D24" s="75">
        <v>7</v>
      </c>
      <c r="E24" s="355">
        <v>7</v>
      </c>
      <c r="F24" s="355">
        <v>7</v>
      </c>
      <c r="G24" s="355">
        <v>7</v>
      </c>
      <c r="H24" s="355">
        <v>7</v>
      </c>
      <c r="I24" s="355">
        <v>7</v>
      </c>
      <c r="J24" s="355">
        <v>7</v>
      </c>
      <c r="K24" s="355">
        <v>7</v>
      </c>
      <c r="L24" s="355">
        <v>7</v>
      </c>
      <c r="M24" s="355">
        <v>7</v>
      </c>
      <c r="N24" s="355">
        <v>7</v>
      </c>
      <c r="O24" s="355">
        <v>7</v>
      </c>
      <c r="P24" s="355">
        <v>7</v>
      </c>
      <c r="Q24" s="74">
        <f t="shared" si="1"/>
        <v>99.999999999999986</v>
      </c>
      <c r="R24" s="74">
        <f t="shared" si="2"/>
        <v>99.999999999999986</v>
      </c>
      <c r="S24" s="74">
        <f t="shared" si="0"/>
        <v>99.999999999999986</v>
      </c>
      <c r="T24" s="75"/>
      <c r="U24" s="293">
        <v>1</v>
      </c>
      <c r="V24" s="293">
        <v>1</v>
      </c>
      <c r="W24" s="293">
        <v>1</v>
      </c>
      <c r="X24" s="293">
        <v>1</v>
      </c>
      <c r="Y24" s="293">
        <v>1</v>
      </c>
      <c r="Z24" s="293">
        <v>1</v>
      </c>
      <c r="AA24" s="293">
        <v>1</v>
      </c>
      <c r="AB24" s="293">
        <v>1</v>
      </c>
      <c r="AC24" s="293">
        <v>1</v>
      </c>
      <c r="AD24" s="293">
        <v>1</v>
      </c>
      <c r="AE24" s="293">
        <v>1</v>
      </c>
      <c r="AF24" s="293">
        <v>1</v>
      </c>
      <c r="AG24" s="293">
        <v>1</v>
      </c>
      <c r="AH24" s="293">
        <v>1</v>
      </c>
      <c r="AI24" s="293">
        <v>1</v>
      </c>
      <c r="AJ24" s="293">
        <v>1</v>
      </c>
      <c r="AK24" s="293">
        <v>1</v>
      </c>
      <c r="AL24" s="293">
        <v>1</v>
      </c>
      <c r="AM24" s="293">
        <v>1</v>
      </c>
      <c r="AN24" s="293">
        <v>1</v>
      </c>
      <c r="AO24" s="293">
        <v>1</v>
      </c>
    </row>
    <row r="25" spans="1:72" ht="54.75" customHeight="1">
      <c r="A25" s="75"/>
      <c r="B25" s="277" t="s">
        <v>312</v>
      </c>
      <c r="C25" s="256" t="s">
        <v>21</v>
      </c>
      <c r="D25" s="75">
        <v>100</v>
      </c>
      <c r="E25" s="355">
        <v>100</v>
      </c>
      <c r="F25" s="355">
        <v>100</v>
      </c>
      <c r="G25" s="355">
        <v>100</v>
      </c>
      <c r="H25" s="355">
        <v>100</v>
      </c>
      <c r="I25" s="355">
        <v>100</v>
      </c>
      <c r="J25" s="355">
        <v>100</v>
      </c>
      <c r="K25" s="355">
        <v>100</v>
      </c>
      <c r="L25" s="355">
        <v>100</v>
      </c>
      <c r="M25" s="355">
        <v>100</v>
      </c>
      <c r="N25" s="355">
        <v>100</v>
      </c>
      <c r="O25" s="355">
        <v>100</v>
      </c>
      <c r="P25" s="355">
        <v>100</v>
      </c>
      <c r="Q25" s="74">
        <f t="shared" si="1"/>
        <v>100</v>
      </c>
      <c r="R25" s="74">
        <f t="shared" si="2"/>
        <v>100</v>
      </c>
      <c r="S25" s="74">
        <f t="shared" si="0"/>
        <v>100</v>
      </c>
      <c r="T25" s="75"/>
      <c r="U25" s="293">
        <v>100</v>
      </c>
      <c r="V25" s="293">
        <v>100</v>
      </c>
      <c r="W25" s="293">
        <v>100</v>
      </c>
      <c r="X25" s="293">
        <v>100</v>
      </c>
      <c r="Y25" s="293">
        <v>100</v>
      </c>
      <c r="Z25" s="293">
        <v>100</v>
      </c>
      <c r="AA25" s="293">
        <v>100</v>
      </c>
      <c r="AB25" s="293">
        <v>100</v>
      </c>
      <c r="AC25" s="293">
        <v>100</v>
      </c>
      <c r="AD25" s="293">
        <v>100</v>
      </c>
      <c r="AE25" s="293">
        <v>100</v>
      </c>
      <c r="AF25" s="293">
        <v>100</v>
      </c>
      <c r="AG25" s="293">
        <v>100</v>
      </c>
      <c r="AH25" s="293">
        <v>100</v>
      </c>
      <c r="AI25" s="293">
        <v>100</v>
      </c>
      <c r="AJ25" s="293">
        <v>100</v>
      </c>
      <c r="AK25" s="293">
        <v>100</v>
      </c>
      <c r="AL25" s="293">
        <v>100</v>
      </c>
      <c r="AM25" s="293">
        <v>100</v>
      </c>
      <c r="AN25" s="293">
        <v>100</v>
      </c>
      <c r="AO25" s="293">
        <v>100</v>
      </c>
    </row>
    <row r="26" spans="1:72" ht="54.75" hidden="1" customHeight="1">
      <c r="A26" s="75"/>
      <c r="B26" s="277" t="s">
        <v>313</v>
      </c>
      <c r="C26" s="256" t="s">
        <v>314</v>
      </c>
      <c r="D26" s="75">
        <v>100</v>
      </c>
      <c r="E26" s="355">
        <v>16300</v>
      </c>
      <c r="F26" s="355">
        <v>16300</v>
      </c>
      <c r="G26" s="355">
        <v>16300</v>
      </c>
      <c r="H26" s="355">
        <v>16300</v>
      </c>
      <c r="I26" s="355">
        <v>16300</v>
      </c>
      <c r="J26" s="355">
        <v>16300</v>
      </c>
      <c r="K26" s="355">
        <v>16300</v>
      </c>
      <c r="L26" s="355">
        <v>16300</v>
      </c>
      <c r="M26" s="355">
        <v>16300</v>
      </c>
      <c r="N26" s="355">
        <v>16300</v>
      </c>
      <c r="O26" s="355">
        <v>16300</v>
      </c>
      <c r="P26" s="355">
        <v>16300</v>
      </c>
      <c r="Q26" s="74">
        <f t="shared" si="1"/>
        <v>16300</v>
      </c>
      <c r="R26" s="74">
        <f t="shared" si="2"/>
        <v>100</v>
      </c>
      <c r="S26" s="74">
        <f t="shared" si="0"/>
        <v>100</v>
      </c>
      <c r="T26" s="75"/>
      <c r="U26" s="293">
        <v>0</v>
      </c>
      <c r="V26" s="293">
        <v>0</v>
      </c>
      <c r="W26" s="293">
        <v>0</v>
      </c>
      <c r="X26" s="293">
        <v>0</v>
      </c>
      <c r="Y26" s="293">
        <v>0</v>
      </c>
      <c r="Z26" s="293">
        <v>0</v>
      </c>
      <c r="AA26" s="293">
        <v>0</v>
      </c>
      <c r="AB26" s="293">
        <v>0</v>
      </c>
      <c r="AC26" s="293">
        <v>0</v>
      </c>
      <c r="AD26" s="293">
        <v>0</v>
      </c>
      <c r="AE26" s="293">
        <v>0</v>
      </c>
      <c r="AF26" s="293">
        <v>0</v>
      </c>
      <c r="AG26" s="293">
        <v>0</v>
      </c>
      <c r="AH26" s="293">
        <v>0</v>
      </c>
      <c r="AI26" s="293">
        <v>0</v>
      </c>
      <c r="AJ26" s="293">
        <v>0</v>
      </c>
      <c r="AK26" s="293">
        <v>0</v>
      </c>
      <c r="AL26" s="293">
        <v>0</v>
      </c>
      <c r="AM26" s="293">
        <v>0</v>
      </c>
      <c r="AN26" s="293">
        <v>0</v>
      </c>
      <c r="AO26" s="293">
        <v>0</v>
      </c>
    </row>
    <row r="27" spans="1:72" ht="57" customHeight="1">
      <c r="A27" s="75"/>
      <c r="B27" s="294" t="s">
        <v>618</v>
      </c>
      <c r="C27" s="256" t="s">
        <v>21</v>
      </c>
      <c r="D27" s="75">
        <v>100</v>
      </c>
      <c r="E27" s="355">
        <v>100</v>
      </c>
      <c r="F27" s="355">
        <v>100</v>
      </c>
      <c r="G27" s="355">
        <v>100</v>
      </c>
      <c r="H27" s="355">
        <v>100</v>
      </c>
      <c r="I27" s="355">
        <v>100</v>
      </c>
      <c r="J27" s="355">
        <v>100</v>
      </c>
      <c r="K27" s="355">
        <v>100</v>
      </c>
      <c r="L27" s="355">
        <v>100</v>
      </c>
      <c r="M27" s="355">
        <v>100</v>
      </c>
      <c r="N27" s="355">
        <v>100</v>
      </c>
      <c r="O27" s="355">
        <v>100</v>
      </c>
      <c r="P27" s="355">
        <v>100</v>
      </c>
      <c r="Q27" s="74">
        <f t="shared" si="1"/>
        <v>100</v>
      </c>
      <c r="R27" s="74">
        <f t="shared" si="2"/>
        <v>100</v>
      </c>
      <c r="S27" s="74">
        <f t="shared" si="0"/>
        <v>100</v>
      </c>
      <c r="T27" s="75"/>
      <c r="U27" s="293">
        <v>100</v>
      </c>
      <c r="V27" s="293">
        <v>100</v>
      </c>
      <c r="W27" s="293">
        <v>100</v>
      </c>
      <c r="X27" s="293">
        <v>100</v>
      </c>
      <c r="Y27" s="293">
        <v>100</v>
      </c>
      <c r="Z27" s="293">
        <v>100</v>
      </c>
      <c r="AA27" s="293">
        <v>100</v>
      </c>
      <c r="AB27" s="293">
        <v>100</v>
      </c>
      <c r="AC27" s="293">
        <v>100</v>
      </c>
      <c r="AD27" s="293">
        <v>100</v>
      </c>
      <c r="AE27" s="293">
        <v>100</v>
      </c>
      <c r="AF27" s="293">
        <v>100</v>
      </c>
      <c r="AG27" s="293">
        <v>100</v>
      </c>
      <c r="AH27" s="293">
        <v>100</v>
      </c>
      <c r="AI27" s="293">
        <v>100</v>
      </c>
      <c r="AJ27" s="293">
        <v>100</v>
      </c>
      <c r="AK27" s="293">
        <v>100</v>
      </c>
      <c r="AL27" s="293">
        <v>100</v>
      </c>
      <c r="AM27" s="293">
        <v>100</v>
      </c>
      <c r="AN27" s="293">
        <v>100</v>
      </c>
      <c r="AO27" s="293">
        <v>100</v>
      </c>
    </row>
    <row r="28" spans="1:72" ht="45" customHeight="1">
      <c r="A28" s="75"/>
      <c r="B28" s="291" t="s">
        <v>315</v>
      </c>
      <c r="C28" s="256" t="s">
        <v>173</v>
      </c>
      <c r="D28" s="75">
        <v>6</v>
      </c>
      <c r="E28" s="355">
        <v>6</v>
      </c>
      <c r="F28" s="355">
        <v>6</v>
      </c>
      <c r="G28" s="355">
        <v>6</v>
      </c>
      <c r="H28" s="69"/>
      <c r="I28" s="75">
        <v>1</v>
      </c>
      <c r="J28" s="75">
        <v>1</v>
      </c>
      <c r="K28" s="75">
        <v>1</v>
      </c>
      <c r="L28" s="75">
        <v>1</v>
      </c>
      <c r="M28" s="75">
        <v>0</v>
      </c>
      <c r="N28" s="75">
        <v>1</v>
      </c>
      <c r="O28" s="75">
        <v>1</v>
      </c>
      <c r="P28" s="269" t="e">
        <f>#REF!/#REF!%</f>
        <v>#REF!</v>
      </c>
      <c r="Q28" s="74">
        <f t="shared" si="1"/>
        <v>100</v>
      </c>
      <c r="R28" s="74">
        <f t="shared" si="2"/>
        <v>100</v>
      </c>
      <c r="S28" s="74">
        <f t="shared" si="0"/>
        <v>100</v>
      </c>
      <c r="T28" s="75"/>
      <c r="U28" s="293">
        <v>1</v>
      </c>
      <c r="V28" s="293">
        <v>1</v>
      </c>
      <c r="W28" s="293">
        <v>1</v>
      </c>
      <c r="X28" s="293">
        <v>1</v>
      </c>
      <c r="Y28" s="293">
        <v>1</v>
      </c>
      <c r="Z28" s="293">
        <v>1</v>
      </c>
      <c r="AA28" s="293">
        <v>1</v>
      </c>
      <c r="AB28" s="293">
        <v>1</v>
      </c>
      <c r="AC28" s="293">
        <v>1</v>
      </c>
      <c r="AD28" s="293">
        <v>1</v>
      </c>
      <c r="AE28" s="293">
        <v>1</v>
      </c>
      <c r="AF28" s="293">
        <v>1</v>
      </c>
      <c r="AG28" s="293">
        <v>0</v>
      </c>
      <c r="AH28" s="293"/>
      <c r="AI28" s="293"/>
      <c r="AJ28" s="293">
        <v>1</v>
      </c>
      <c r="AK28" s="293">
        <v>1</v>
      </c>
      <c r="AL28" s="293">
        <v>1</v>
      </c>
      <c r="AM28" s="293">
        <v>1</v>
      </c>
      <c r="AN28" s="293">
        <v>1</v>
      </c>
      <c r="AO28" s="293">
        <v>1</v>
      </c>
    </row>
    <row r="29" spans="1:72" ht="45" customHeight="1">
      <c r="A29" s="75"/>
      <c r="B29" s="291" t="s">
        <v>316</v>
      </c>
      <c r="C29" s="256" t="s">
        <v>173</v>
      </c>
      <c r="D29" s="75">
        <v>7</v>
      </c>
      <c r="E29" s="355">
        <v>7</v>
      </c>
      <c r="F29" s="355">
        <v>7</v>
      </c>
      <c r="G29" s="355">
        <v>7</v>
      </c>
      <c r="H29" s="69"/>
      <c r="I29" s="75">
        <v>1</v>
      </c>
      <c r="J29" s="75">
        <v>1</v>
      </c>
      <c r="K29" s="75">
        <v>1</v>
      </c>
      <c r="L29" s="75">
        <v>1</v>
      </c>
      <c r="M29" s="75">
        <v>1</v>
      </c>
      <c r="N29" s="75">
        <v>1</v>
      </c>
      <c r="O29" s="75">
        <v>1</v>
      </c>
      <c r="P29" s="269" t="e">
        <f>#REF!/#REF!%</f>
        <v>#REF!</v>
      </c>
      <c r="Q29" s="74">
        <f t="shared" si="1"/>
        <v>99.999999999999986</v>
      </c>
      <c r="R29" s="74">
        <f t="shared" si="2"/>
        <v>99.999999999999986</v>
      </c>
      <c r="S29" s="74">
        <f t="shared" si="0"/>
        <v>99.999999999999986</v>
      </c>
      <c r="T29" s="75"/>
      <c r="U29" s="293">
        <v>1</v>
      </c>
      <c r="V29" s="293">
        <v>1</v>
      </c>
      <c r="W29" s="293">
        <v>1</v>
      </c>
      <c r="X29" s="293">
        <v>1</v>
      </c>
      <c r="Y29" s="293">
        <v>1</v>
      </c>
      <c r="Z29" s="293">
        <v>1</v>
      </c>
      <c r="AA29" s="293">
        <v>1</v>
      </c>
      <c r="AB29" s="293">
        <v>1</v>
      </c>
      <c r="AC29" s="293">
        <v>1</v>
      </c>
      <c r="AD29" s="293">
        <v>1</v>
      </c>
      <c r="AE29" s="293">
        <v>1</v>
      </c>
      <c r="AF29" s="293">
        <v>1</v>
      </c>
      <c r="AG29" s="293">
        <v>1</v>
      </c>
      <c r="AH29" s="293">
        <v>1</v>
      </c>
      <c r="AI29" s="293">
        <v>1</v>
      </c>
      <c r="AJ29" s="293">
        <v>1</v>
      </c>
      <c r="AK29" s="293">
        <v>1</v>
      </c>
      <c r="AL29" s="293">
        <v>1</v>
      </c>
      <c r="AM29" s="293">
        <v>1</v>
      </c>
      <c r="AN29" s="293">
        <v>1</v>
      </c>
      <c r="AO29" s="293">
        <v>1</v>
      </c>
    </row>
    <row r="30" spans="1:72" ht="45" customHeight="1">
      <c r="A30" s="75"/>
      <c r="B30" s="291" t="s">
        <v>317</v>
      </c>
      <c r="C30" s="256" t="s">
        <v>21</v>
      </c>
      <c r="D30" s="75">
        <v>100</v>
      </c>
      <c r="E30" s="355">
        <v>100</v>
      </c>
      <c r="F30" s="355">
        <v>100</v>
      </c>
      <c r="G30" s="355">
        <v>100</v>
      </c>
      <c r="H30" s="69"/>
      <c r="I30" s="75">
        <v>100</v>
      </c>
      <c r="J30" s="75">
        <v>100</v>
      </c>
      <c r="K30" s="75">
        <v>100</v>
      </c>
      <c r="L30" s="75">
        <v>100</v>
      </c>
      <c r="M30" s="75">
        <v>100</v>
      </c>
      <c r="N30" s="75">
        <v>100</v>
      </c>
      <c r="O30" s="75">
        <v>100</v>
      </c>
      <c r="P30" s="269" t="e">
        <f>#REF!/#REF!%</f>
        <v>#REF!</v>
      </c>
      <c r="Q30" s="74">
        <f t="shared" si="1"/>
        <v>100</v>
      </c>
      <c r="R30" s="74">
        <f t="shared" si="2"/>
        <v>100</v>
      </c>
      <c r="S30" s="74">
        <f t="shared" si="0"/>
        <v>100</v>
      </c>
      <c r="T30" s="75"/>
      <c r="U30" s="293">
        <v>100</v>
      </c>
      <c r="V30" s="293">
        <v>100</v>
      </c>
      <c r="W30" s="293">
        <v>100</v>
      </c>
      <c r="X30" s="293">
        <v>100</v>
      </c>
      <c r="Y30" s="293">
        <v>100</v>
      </c>
      <c r="Z30" s="293">
        <v>100</v>
      </c>
      <c r="AA30" s="293">
        <v>100</v>
      </c>
      <c r="AB30" s="293">
        <v>100</v>
      </c>
      <c r="AC30" s="293">
        <v>100</v>
      </c>
      <c r="AD30" s="293">
        <v>100</v>
      </c>
      <c r="AE30" s="293">
        <v>100</v>
      </c>
      <c r="AF30" s="293">
        <v>100</v>
      </c>
      <c r="AG30" s="293">
        <v>100</v>
      </c>
      <c r="AH30" s="293">
        <v>100</v>
      </c>
      <c r="AI30" s="293">
        <v>100</v>
      </c>
      <c r="AJ30" s="293">
        <v>100</v>
      </c>
      <c r="AK30" s="293">
        <v>100</v>
      </c>
      <c r="AL30" s="293">
        <v>100</v>
      </c>
      <c r="AM30" s="293">
        <v>100</v>
      </c>
      <c r="AN30" s="293">
        <v>100</v>
      </c>
      <c r="AO30" s="293">
        <v>100</v>
      </c>
    </row>
    <row r="31" spans="1:72" s="122" customFormat="1" ht="46.5" customHeight="1">
      <c r="A31" s="127">
        <v>4</v>
      </c>
      <c r="B31" s="274" t="s">
        <v>318</v>
      </c>
      <c r="C31" s="248"/>
      <c r="D31" s="127"/>
      <c r="E31" s="357"/>
      <c r="F31" s="69"/>
      <c r="G31" s="127"/>
      <c r="H31" s="69"/>
      <c r="I31" s="127"/>
      <c r="J31" s="127"/>
      <c r="K31" s="127"/>
      <c r="L31" s="127"/>
      <c r="M31" s="127"/>
      <c r="N31" s="127"/>
      <c r="O31" s="127"/>
      <c r="P31" s="268"/>
      <c r="Q31" s="269"/>
      <c r="R31" s="269"/>
      <c r="S31" s="269"/>
      <c r="T31" s="127"/>
      <c r="U31" s="280"/>
      <c r="V31" s="280"/>
      <c r="W31" s="280"/>
      <c r="X31" s="280"/>
      <c r="Y31" s="280"/>
      <c r="Z31" s="280"/>
      <c r="AA31" s="280"/>
      <c r="AB31" s="280"/>
      <c r="AC31" s="280"/>
      <c r="AD31" s="280"/>
      <c r="AE31" s="280"/>
      <c r="AF31" s="280"/>
      <c r="AG31" s="280"/>
      <c r="AH31" s="280"/>
      <c r="AI31" s="280"/>
      <c r="AJ31" s="280"/>
      <c r="AK31" s="280"/>
      <c r="AL31" s="280"/>
      <c r="AM31" s="280"/>
      <c r="AN31" s="280"/>
      <c r="AO31" s="280"/>
    </row>
    <row r="32" spans="1:72" ht="67.5" customHeight="1">
      <c r="A32" s="75"/>
      <c r="B32" s="277" t="s">
        <v>319</v>
      </c>
      <c r="C32" s="256" t="s">
        <v>28</v>
      </c>
      <c r="D32" s="75">
        <v>44313</v>
      </c>
      <c r="E32" s="355">
        <v>46286</v>
      </c>
      <c r="F32" s="69"/>
      <c r="G32" s="75"/>
      <c r="H32" s="69"/>
      <c r="I32" s="75">
        <v>8282</v>
      </c>
      <c r="J32" s="75">
        <v>13142</v>
      </c>
      <c r="K32" s="75">
        <v>7365</v>
      </c>
      <c r="L32" s="75">
        <v>3126</v>
      </c>
      <c r="M32" s="75">
        <v>4870</v>
      </c>
      <c r="N32" s="75">
        <v>4740</v>
      </c>
      <c r="O32" s="75">
        <v>4761</v>
      </c>
      <c r="P32" s="269" t="e">
        <f>#REF!/#REF!%</f>
        <v>#REF!</v>
      </c>
      <c r="Q32" s="269">
        <f t="shared" si="1"/>
        <v>0</v>
      </c>
      <c r="R32" s="269">
        <f t="shared" si="2"/>
        <v>0</v>
      </c>
      <c r="S32" s="269">
        <f t="shared" si="0"/>
        <v>0</v>
      </c>
      <c r="T32" s="75"/>
      <c r="U32" s="293">
        <v>7982</v>
      </c>
      <c r="V32" s="293">
        <v>8274</v>
      </c>
      <c r="W32" s="293">
        <v>8282</v>
      </c>
      <c r="X32" s="293">
        <v>13265</v>
      </c>
      <c r="Y32" s="293">
        <v>13145</v>
      </c>
      <c r="Z32" s="293">
        <v>13142</v>
      </c>
      <c r="AA32" s="293">
        <v>7302</v>
      </c>
      <c r="AB32" s="293">
        <v>7366</v>
      </c>
      <c r="AC32" s="293">
        <v>7365</v>
      </c>
      <c r="AD32" s="293">
        <v>3127</v>
      </c>
      <c r="AE32" s="293">
        <v>3127</v>
      </c>
      <c r="AF32" s="293">
        <v>3126</v>
      </c>
      <c r="AG32" s="293">
        <v>4872</v>
      </c>
      <c r="AH32" s="293">
        <v>4872</v>
      </c>
      <c r="AI32" s="293">
        <v>4870</v>
      </c>
      <c r="AJ32" s="293">
        <v>4742</v>
      </c>
      <c r="AK32" s="293">
        <v>4742</v>
      </c>
      <c r="AL32" s="293">
        <v>4740</v>
      </c>
      <c r="AM32" s="293">
        <v>4760</v>
      </c>
      <c r="AN32" s="293">
        <v>4760</v>
      </c>
      <c r="AO32" s="293">
        <v>4761</v>
      </c>
    </row>
    <row r="33" spans="1:72" s="91" customFormat="1" ht="63.75" customHeight="1">
      <c r="A33" s="75"/>
      <c r="B33" s="277" t="s">
        <v>320</v>
      </c>
      <c r="C33" s="256" t="s">
        <v>28</v>
      </c>
      <c r="D33" s="149">
        <v>10872</v>
      </c>
      <c r="E33" s="355">
        <v>12099</v>
      </c>
      <c r="F33" s="69"/>
      <c r="G33" s="149"/>
      <c r="H33" s="69"/>
      <c r="I33" s="75">
        <v>2250</v>
      </c>
      <c r="J33" s="75">
        <v>5071</v>
      </c>
      <c r="K33" s="75">
        <v>1760</v>
      </c>
      <c r="L33" s="75">
        <v>497</v>
      </c>
      <c r="M33" s="75">
        <v>1445</v>
      </c>
      <c r="N33" s="75">
        <v>661</v>
      </c>
      <c r="O33" s="75">
        <v>415</v>
      </c>
      <c r="P33" s="269" t="e">
        <f>#REF!/#REF!%</f>
        <v>#REF!</v>
      </c>
      <c r="Q33" s="269">
        <f t="shared" si="1"/>
        <v>0</v>
      </c>
      <c r="R33" s="269">
        <f t="shared" si="2"/>
        <v>0</v>
      </c>
      <c r="S33" s="269">
        <f t="shared" si="0"/>
        <v>0</v>
      </c>
      <c r="T33" s="75"/>
      <c r="U33" s="293">
        <v>2142</v>
      </c>
      <c r="V33" s="293">
        <v>2042</v>
      </c>
      <c r="W33" s="293">
        <v>2250</v>
      </c>
      <c r="X33" s="293">
        <v>4641</v>
      </c>
      <c r="Y33" s="293">
        <v>4641</v>
      </c>
      <c r="Z33" s="293">
        <v>5071</v>
      </c>
      <c r="AA33" s="293">
        <v>1652</v>
      </c>
      <c r="AB33" s="293">
        <v>1752</v>
      </c>
      <c r="AC33" s="293">
        <v>1760</v>
      </c>
      <c r="AD33" s="293">
        <v>475</v>
      </c>
      <c r="AE33" s="293">
        <v>475</v>
      </c>
      <c r="AF33" s="293">
        <v>497</v>
      </c>
      <c r="AG33" s="293">
        <v>1368</v>
      </c>
      <c r="AH33" s="293">
        <v>1368</v>
      </c>
      <c r="AI33" s="293">
        <v>1445</v>
      </c>
      <c r="AJ33" s="293">
        <v>652</v>
      </c>
      <c r="AK33" s="293">
        <v>652</v>
      </c>
      <c r="AL33" s="293">
        <v>661</v>
      </c>
      <c r="AM33" s="293">
        <v>370</v>
      </c>
      <c r="AN33" s="293">
        <v>370</v>
      </c>
      <c r="AO33" s="293">
        <v>415</v>
      </c>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row>
    <row r="34" spans="1:72" ht="64.5" customHeight="1">
      <c r="A34" s="75"/>
      <c r="B34" s="277" t="s">
        <v>321</v>
      </c>
      <c r="C34" s="256" t="s">
        <v>21</v>
      </c>
      <c r="D34" s="269">
        <v>22.760959678432357</v>
      </c>
      <c r="E34" s="358">
        <v>24.720593343276875</v>
      </c>
      <c r="F34" s="69"/>
      <c r="G34" s="269"/>
      <c r="H34" s="69"/>
      <c r="I34" s="256">
        <v>27.936429103551031</v>
      </c>
      <c r="J34" s="256">
        <v>35.698697641675466</v>
      </c>
      <c r="K34" s="256">
        <v>21.980766829024603</v>
      </c>
      <c r="L34" s="256">
        <v>14.915966386554622</v>
      </c>
      <c r="M34" s="256">
        <v>27.367424242424242</v>
      </c>
      <c r="N34" s="256">
        <v>12.452901281085154</v>
      </c>
      <c r="O34" s="256">
        <v>8.7239857052764354</v>
      </c>
      <c r="P34" s="269" t="e">
        <f>#REF!/#REF!%</f>
        <v>#REF!</v>
      </c>
      <c r="Q34" s="269">
        <f t="shared" si="1"/>
        <v>0</v>
      </c>
      <c r="R34" s="269">
        <f t="shared" si="2"/>
        <v>0</v>
      </c>
      <c r="S34" s="269">
        <f t="shared" si="0"/>
        <v>0</v>
      </c>
      <c r="T34" s="269"/>
      <c r="U34" s="293">
        <v>27.279673968415999</v>
      </c>
      <c r="V34" s="293">
        <v>25.75356287047547</v>
      </c>
      <c r="W34" s="293">
        <v>27.936429103551031</v>
      </c>
      <c r="X34" s="293">
        <v>33.352497305066002</v>
      </c>
      <c r="Y34" s="293">
        <v>33.187929061784899</v>
      </c>
      <c r="Z34" s="293">
        <v>35.698697641675466</v>
      </c>
      <c r="AA34" s="293">
        <v>21.255790015439999</v>
      </c>
      <c r="AB34" s="293">
        <v>22.225041227958901</v>
      </c>
      <c r="AC34" s="293">
        <v>21.980766829024603</v>
      </c>
      <c r="AD34" s="293">
        <v>14.588452088452</v>
      </c>
      <c r="AE34" s="293">
        <v>14.48170731707317</v>
      </c>
      <c r="AF34" s="293">
        <v>14.915966386554622</v>
      </c>
      <c r="AG34" s="293">
        <v>26.445002899671</v>
      </c>
      <c r="AH34" s="293">
        <v>26.317814544055405</v>
      </c>
      <c r="AI34" s="293">
        <v>27.367424242424242</v>
      </c>
      <c r="AJ34" s="293">
        <v>12.550529355148999</v>
      </c>
      <c r="AK34" s="293">
        <v>12.476081132797551</v>
      </c>
      <c r="AL34" s="293">
        <v>12.452901281085154</v>
      </c>
      <c r="AM34" s="293">
        <v>7.9741379310345</v>
      </c>
      <c r="AN34" s="293">
        <v>7.9009182148195602</v>
      </c>
      <c r="AO34" s="293">
        <v>8.7239857052764354</v>
      </c>
    </row>
    <row r="35" spans="1:72" ht="67.5" customHeight="1">
      <c r="A35" s="75"/>
      <c r="B35" s="277" t="s">
        <v>322</v>
      </c>
      <c r="C35" s="256" t="s">
        <v>28</v>
      </c>
      <c r="D35" s="149">
        <v>8847</v>
      </c>
      <c r="E35" s="355">
        <v>9350</v>
      </c>
      <c r="F35" s="69"/>
      <c r="G35" s="149"/>
      <c r="H35" s="69"/>
      <c r="I35" s="75">
        <v>1783</v>
      </c>
      <c r="J35" s="75">
        <v>3765</v>
      </c>
      <c r="K35" s="75">
        <v>1356</v>
      </c>
      <c r="L35" s="75">
        <v>422</v>
      </c>
      <c r="M35" s="75">
        <v>1126</v>
      </c>
      <c r="N35" s="75">
        <v>553</v>
      </c>
      <c r="O35" s="75">
        <v>345</v>
      </c>
      <c r="P35" s="269" t="e">
        <f>#REF!/#REF!%</f>
        <v>#REF!</v>
      </c>
      <c r="Q35" s="269">
        <f t="shared" si="1"/>
        <v>0</v>
      </c>
      <c r="R35" s="269">
        <f t="shared" si="2"/>
        <v>0</v>
      </c>
      <c r="S35" s="269">
        <f t="shared" si="0"/>
        <v>0</v>
      </c>
      <c r="T35" s="75"/>
      <c r="U35" s="293">
        <v>1790</v>
      </c>
      <c r="V35" s="293">
        <v>1700</v>
      </c>
      <c r="W35" s="293">
        <v>1783</v>
      </c>
      <c r="X35" s="293">
        <v>3720</v>
      </c>
      <c r="Y35" s="293">
        <v>3720</v>
      </c>
      <c r="Z35" s="293">
        <v>3765</v>
      </c>
      <c r="AA35" s="293">
        <v>1350</v>
      </c>
      <c r="AB35" s="293">
        <v>1440</v>
      </c>
      <c r="AC35" s="293">
        <v>1356</v>
      </c>
      <c r="AD35" s="293">
        <v>450</v>
      </c>
      <c r="AE35" s="293">
        <v>450</v>
      </c>
      <c r="AF35" s="293">
        <v>422</v>
      </c>
      <c r="AG35" s="293">
        <v>1094</v>
      </c>
      <c r="AH35" s="293">
        <v>1094</v>
      </c>
      <c r="AI35" s="293">
        <v>1126</v>
      </c>
      <c r="AJ35" s="293">
        <v>552</v>
      </c>
      <c r="AK35" s="293">
        <v>552</v>
      </c>
      <c r="AL35" s="293">
        <v>553</v>
      </c>
      <c r="AM35" s="293">
        <v>342</v>
      </c>
      <c r="AN35" s="293">
        <v>342</v>
      </c>
      <c r="AO35" s="293">
        <v>345</v>
      </c>
    </row>
    <row r="36" spans="1:72" s="122" customFormat="1" ht="48.75" customHeight="1">
      <c r="A36" s="127">
        <v>5</v>
      </c>
      <c r="B36" s="274" t="s">
        <v>323</v>
      </c>
      <c r="C36" s="248"/>
      <c r="D36" s="127"/>
      <c r="E36" s="357"/>
      <c r="F36" s="69"/>
      <c r="G36" s="127"/>
      <c r="H36" s="69"/>
      <c r="I36" s="127"/>
      <c r="J36" s="127"/>
      <c r="K36" s="127"/>
      <c r="L36" s="127"/>
      <c r="M36" s="127"/>
      <c r="N36" s="127"/>
      <c r="O36" s="127"/>
      <c r="P36" s="268"/>
      <c r="Q36" s="269"/>
      <c r="R36" s="269"/>
      <c r="S36" s="269"/>
      <c r="T36" s="127"/>
      <c r="U36" s="280"/>
      <c r="V36" s="280"/>
      <c r="W36" s="280"/>
      <c r="X36" s="280"/>
      <c r="Y36" s="280"/>
      <c r="Z36" s="280"/>
      <c r="AA36" s="280"/>
      <c r="AB36" s="280"/>
      <c r="AC36" s="280"/>
      <c r="AD36" s="280"/>
      <c r="AE36" s="280"/>
      <c r="AF36" s="280"/>
      <c r="AG36" s="280"/>
      <c r="AH36" s="280"/>
      <c r="AI36" s="280"/>
      <c r="AJ36" s="280"/>
      <c r="AK36" s="280"/>
      <c r="AL36" s="280"/>
      <c r="AM36" s="280"/>
      <c r="AN36" s="280"/>
      <c r="AO36" s="280"/>
    </row>
    <row r="37" spans="1:72" ht="51" customHeight="1">
      <c r="A37" s="75"/>
      <c r="B37" s="277" t="s">
        <v>324</v>
      </c>
      <c r="C37" s="256" t="s">
        <v>28</v>
      </c>
      <c r="D37" s="75">
        <v>30976</v>
      </c>
      <c r="E37" s="355">
        <v>32012</v>
      </c>
      <c r="F37" s="398">
        <v>31670</v>
      </c>
      <c r="G37" s="398">
        <v>32012</v>
      </c>
      <c r="H37" s="69"/>
      <c r="I37" s="75">
        <v>5002</v>
      </c>
      <c r="J37" s="75">
        <v>9250</v>
      </c>
      <c r="K37" s="75">
        <v>5013</v>
      </c>
      <c r="L37" s="75">
        <v>2205</v>
      </c>
      <c r="M37" s="75">
        <v>3500</v>
      </c>
      <c r="N37" s="75">
        <v>3642</v>
      </c>
      <c r="O37" s="75">
        <v>3400</v>
      </c>
      <c r="P37" s="269" t="e">
        <f>#REF!/#REF!%</f>
        <v>#REF!</v>
      </c>
      <c r="Q37" s="269">
        <f t="shared" si="1"/>
        <v>102.24044421487604</v>
      </c>
      <c r="R37" s="269">
        <f t="shared" si="2"/>
        <v>98.931650631013369</v>
      </c>
      <c r="S37" s="269">
        <f t="shared" si="0"/>
        <v>100</v>
      </c>
      <c r="T37" s="75"/>
      <c r="U37" s="293">
        <v>4955</v>
      </c>
      <c r="V37" s="293">
        <v>4955</v>
      </c>
      <c r="W37" s="293">
        <v>5002</v>
      </c>
      <c r="X37" s="293">
        <v>9012</v>
      </c>
      <c r="Y37" s="293">
        <v>9012</v>
      </c>
      <c r="Z37" s="293">
        <v>9250</v>
      </c>
      <c r="AA37" s="293">
        <v>4926</v>
      </c>
      <c r="AB37" s="293">
        <v>4926</v>
      </c>
      <c r="AC37" s="293">
        <v>5013</v>
      </c>
      <c r="AD37" s="293">
        <v>2171</v>
      </c>
      <c r="AE37" s="293">
        <v>2171</v>
      </c>
      <c r="AF37" s="293">
        <v>2205</v>
      </c>
      <c r="AG37" s="293">
        <v>3421</v>
      </c>
      <c r="AH37" s="293">
        <v>3421</v>
      </c>
      <c r="AI37" s="293">
        <v>3500</v>
      </c>
      <c r="AJ37" s="293">
        <v>3545</v>
      </c>
      <c r="AK37" s="293">
        <v>3545</v>
      </c>
      <c r="AL37" s="293">
        <v>3642</v>
      </c>
      <c r="AM37" s="293">
        <v>3295</v>
      </c>
      <c r="AN37" s="293">
        <v>3295</v>
      </c>
      <c r="AO37" s="293">
        <v>3400</v>
      </c>
    </row>
    <row r="38" spans="1:72" ht="47.25" customHeight="1">
      <c r="A38" s="75"/>
      <c r="B38" s="291" t="s">
        <v>325</v>
      </c>
      <c r="C38" s="256" t="s">
        <v>21</v>
      </c>
      <c r="D38" s="256">
        <v>64.849474521626263</v>
      </c>
      <c r="E38" s="358">
        <v>65.40669758698894</v>
      </c>
      <c r="F38" s="398"/>
      <c r="G38" s="399">
        <v>65.406697586988898</v>
      </c>
      <c r="H38" s="69"/>
      <c r="I38" s="75">
        <v>62.10578594487211</v>
      </c>
      <c r="J38" s="75">
        <v>65.117916226680748</v>
      </c>
      <c r="K38" s="75">
        <v>62.60771824653429</v>
      </c>
      <c r="L38" s="75">
        <v>66.17647058823529</v>
      </c>
      <c r="M38" s="75">
        <v>66.287878787878796</v>
      </c>
      <c r="N38" s="75">
        <v>68.613413715146947</v>
      </c>
      <c r="O38" s="75">
        <v>71.473617826361149</v>
      </c>
      <c r="P38" s="269" t="e">
        <f>#REF!/#REF!%</f>
        <v>#REF!</v>
      </c>
      <c r="Q38" s="269">
        <f t="shared" si="1"/>
        <v>0</v>
      </c>
      <c r="R38" s="269">
        <f t="shared" si="2"/>
        <v>0</v>
      </c>
      <c r="S38" s="269">
        <f t="shared" si="0"/>
        <v>99.999999999999943</v>
      </c>
      <c r="T38" s="256"/>
      <c r="U38" s="295">
        <v>62.492117543196002</v>
      </c>
      <c r="V38" s="295">
        <v>62.49211754319586</v>
      </c>
      <c r="W38" s="295">
        <v>62.10578594487211</v>
      </c>
      <c r="X38" s="295">
        <v>64.445080091533001</v>
      </c>
      <c r="Y38" s="295">
        <v>64.445080091533185</v>
      </c>
      <c r="Z38" s="295">
        <v>65.117916226680748</v>
      </c>
      <c r="AA38" s="295">
        <v>62.887782458827999</v>
      </c>
      <c r="AB38" s="295">
        <v>62.48890016491184</v>
      </c>
      <c r="AC38" s="295">
        <v>62.60771824653429</v>
      </c>
      <c r="AD38" s="295">
        <v>66.189024390244001</v>
      </c>
      <c r="AE38" s="295">
        <v>66.189024390243915</v>
      </c>
      <c r="AF38" s="295">
        <v>66.17647058823529</v>
      </c>
      <c r="AG38" s="295">
        <v>65.813774528664993</v>
      </c>
      <c r="AH38" s="295">
        <v>65.813774528664879</v>
      </c>
      <c r="AI38" s="295">
        <v>66.287878787878796</v>
      </c>
      <c r="AJ38" s="295">
        <v>67.833907386145995</v>
      </c>
      <c r="AK38" s="295">
        <v>67.833907386146194</v>
      </c>
      <c r="AL38" s="295">
        <v>68.613413715146947</v>
      </c>
      <c r="AM38" s="295">
        <v>70.360879777920005</v>
      </c>
      <c r="AN38" s="295">
        <v>70.360879777920132</v>
      </c>
      <c r="AO38" s="295">
        <v>71.473617826361149</v>
      </c>
    </row>
    <row r="39" spans="1:72" ht="57" customHeight="1">
      <c r="A39" s="75"/>
      <c r="B39" s="277" t="s">
        <v>326</v>
      </c>
      <c r="C39" s="256" t="s">
        <v>28</v>
      </c>
      <c r="D39" s="75">
        <v>30682</v>
      </c>
      <c r="E39" s="355">
        <v>31556</v>
      </c>
      <c r="F39" s="398">
        <v>31252</v>
      </c>
      <c r="G39" s="398">
        <v>31556</v>
      </c>
      <c r="H39" s="69"/>
      <c r="I39" s="75">
        <v>4900</v>
      </c>
      <c r="J39" s="75">
        <v>9250</v>
      </c>
      <c r="K39" s="75">
        <v>4950</v>
      </c>
      <c r="L39" s="75">
        <v>2206</v>
      </c>
      <c r="M39" s="75">
        <v>3430</v>
      </c>
      <c r="N39" s="75">
        <v>3440</v>
      </c>
      <c r="O39" s="75">
        <v>3380</v>
      </c>
      <c r="P39" s="269" t="e">
        <f>#REF!/#REF!%</f>
        <v>#REF!</v>
      </c>
      <c r="Q39" s="269">
        <f t="shared" si="1"/>
        <v>101.85776676878952</v>
      </c>
      <c r="R39" s="269">
        <f t="shared" si="2"/>
        <v>99.036633286855107</v>
      </c>
      <c r="S39" s="269">
        <f t="shared" si="0"/>
        <v>100</v>
      </c>
      <c r="T39" s="75"/>
      <c r="U39" s="293">
        <v>4874</v>
      </c>
      <c r="V39" s="293">
        <v>4874</v>
      </c>
      <c r="W39" s="293">
        <v>4900</v>
      </c>
      <c r="X39" s="293">
        <v>9070</v>
      </c>
      <c r="Y39" s="293">
        <v>9070</v>
      </c>
      <c r="Z39" s="293">
        <v>9250</v>
      </c>
      <c r="AA39" s="293">
        <v>4872</v>
      </c>
      <c r="AB39" s="293">
        <v>4872</v>
      </c>
      <c r="AC39" s="293">
        <v>4950</v>
      </c>
      <c r="AD39" s="293">
        <v>2165</v>
      </c>
      <c r="AE39" s="293">
        <v>2165</v>
      </c>
      <c r="AF39" s="293">
        <v>2206</v>
      </c>
      <c r="AG39" s="293">
        <v>3385</v>
      </c>
      <c r="AH39" s="293">
        <v>3385</v>
      </c>
      <c r="AI39" s="293">
        <v>3430</v>
      </c>
      <c r="AJ39" s="293">
        <v>3392</v>
      </c>
      <c r="AK39" s="293">
        <v>3392</v>
      </c>
      <c r="AL39" s="293">
        <v>3440</v>
      </c>
      <c r="AM39" s="293">
        <v>3242</v>
      </c>
      <c r="AN39" s="293">
        <v>3242</v>
      </c>
      <c r="AO39" s="293">
        <v>3380</v>
      </c>
    </row>
    <row r="40" spans="1:72" ht="47.25" customHeight="1">
      <c r="A40" s="75"/>
      <c r="B40" s="277" t="s">
        <v>327</v>
      </c>
      <c r="C40" s="256" t="s">
        <v>28</v>
      </c>
      <c r="D40" s="75">
        <v>149</v>
      </c>
      <c r="E40" s="355">
        <v>150</v>
      </c>
      <c r="F40" s="398">
        <v>149</v>
      </c>
      <c r="G40" s="398">
        <v>150</v>
      </c>
      <c r="H40" s="69"/>
      <c r="I40" s="75">
        <v>28</v>
      </c>
      <c r="J40" s="75">
        <v>26</v>
      </c>
      <c r="K40" s="75">
        <v>11</v>
      </c>
      <c r="L40" s="75">
        <v>11</v>
      </c>
      <c r="M40" s="75">
        <v>19</v>
      </c>
      <c r="N40" s="75">
        <v>31</v>
      </c>
      <c r="O40" s="75">
        <v>24</v>
      </c>
      <c r="P40" s="269" t="e">
        <f>#REF!/#REF!%</f>
        <v>#REF!</v>
      </c>
      <c r="Q40" s="269">
        <f t="shared" si="1"/>
        <v>100</v>
      </c>
      <c r="R40" s="269">
        <f t="shared" si="2"/>
        <v>99.333333333333329</v>
      </c>
      <c r="S40" s="269">
        <f t="shared" si="0"/>
        <v>100</v>
      </c>
      <c r="T40" s="75"/>
      <c r="U40" s="293">
        <v>28</v>
      </c>
      <c r="V40" s="293">
        <v>28</v>
      </c>
      <c r="W40" s="293">
        <v>28</v>
      </c>
      <c r="X40" s="293">
        <v>25</v>
      </c>
      <c r="Y40" s="293">
        <v>25</v>
      </c>
      <c r="Z40" s="293">
        <v>26</v>
      </c>
      <c r="AA40" s="293">
        <v>11</v>
      </c>
      <c r="AB40" s="293">
        <v>11</v>
      </c>
      <c r="AC40" s="293">
        <v>11</v>
      </c>
      <c r="AD40" s="293">
        <v>11</v>
      </c>
      <c r="AE40" s="293">
        <v>11</v>
      </c>
      <c r="AF40" s="293">
        <v>11</v>
      </c>
      <c r="AG40" s="293">
        <v>19</v>
      </c>
      <c r="AH40" s="293">
        <v>19</v>
      </c>
      <c r="AI40" s="293">
        <v>19</v>
      </c>
      <c r="AJ40" s="293">
        <v>31</v>
      </c>
      <c r="AK40" s="293">
        <v>31</v>
      </c>
      <c r="AL40" s="293">
        <v>31</v>
      </c>
      <c r="AM40" s="293">
        <v>24</v>
      </c>
      <c r="AN40" s="293">
        <v>24</v>
      </c>
      <c r="AO40" s="293">
        <v>24</v>
      </c>
    </row>
    <row r="41" spans="1:72" ht="50.25" customHeight="1">
      <c r="A41" s="75"/>
      <c r="B41" s="277" t="s">
        <v>328</v>
      </c>
      <c r="C41" s="256" t="s">
        <v>28</v>
      </c>
      <c r="D41" s="75">
        <v>31759</v>
      </c>
      <c r="E41" s="355">
        <v>33128</v>
      </c>
      <c r="F41" s="398">
        <v>32359</v>
      </c>
      <c r="G41" s="398">
        <v>33128</v>
      </c>
      <c r="H41" s="69"/>
      <c r="I41" s="75">
        <v>5198</v>
      </c>
      <c r="J41" s="75">
        <v>9440</v>
      </c>
      <c r="K41" s="75">
        <v>5595</v>
      </c>
      <c r="L41" s="75">
        <v>2365</v>
      </c>
      <c r="M41" s="75">
        <v>3510</v>
      </c>
      <c r="N41" s="75">
        <v>3635</v>
      </c>
      <c r="O41" s="75">
        <v>3385</v>
      </c>
      <c r="P41" s="269" t="e">
        <f>#REF!/#REF!%</f>
        <v>#REF!</v>
      </c>
      <c r="Q41" s="269">
        <f t="shared" si="1"/>
        <v>101.88922825025978</v>
      </c>
      <c r="R41" s="269">
        <f t="shared" si="2"/>
        <v>97.67870079690897</v>
      </c>
      <c r="S41" s="269">
        <f t="shared" si="0"/>
        <v>100.00000000000001</v>
      </c>
      <c r="T41" s="75"/>
      <c r="U41" s="293">
        <v>5068</v>
      </c>
      <c r="V41" s="293">
        <v>5112</v>
      </c>
      <c r="W41" s="293">
        <v>5198</v>
      </c>
      <c r="X41" s="293">
        <v>9175</v>
      </c>
      <c r="Y41" s="293">
        <v>9361</v>
      </c>
      <c r="Z41" s="293">
        <v>9440</v>
      </c>
      <c r="AA41" s="293">
        <v>5398</v>
      </c>
      <c r="AB41" s="293">
        <v>5446</v>
      </c>
      <c r="AC41" s="293">
        <v>5595</v>
      </c>
      <c r="AD41" s="293">
        <v>2209</v>
      </c>
      <c r="AE41" s="293">
        <v>2220</v>
      </c>
      <c r="AF41" s="293">
        <v>2365</v>
      </c>
      <c r="AG41" s="293">
        <v>3417</v>
      </c>
      <c r="AH41" s="293">
        <v>3387</v>
      </c>
      <c r="AI41" s="293">
        <v>3510</v>
      </c>
      <c r="AJ41" s="293">
        <v>3562</v>
      </c>
      <c r="AK41" s="293">
        <v>3497</v>
      </c>
      <c r="AL41" s="293">
        <v>3635</v>
      </c>
      <c r="AM41" s="293">
        <v>3296</v>
      </c>
      <c r="AN41" s="293">
        <v>3302</v>
      </c>
      <c r="AO41" s="293">
        <v>3385</v>
      </c>
    </row>
    <row r="42" spans="1:72" ht="48" customHeight="1">
      <c r="A42" s="75"/>
      <c r="B42" s="291" t="s">
        <v>325</v>
      </c>
      <c r="C42" s="256" t="s">
        <v>21</v>
      </c>
      <c r="D42" s="256">
        <v>66.488715822970306</v>
      </c>
      <c r="E42" s="358">
        <v>67.686901089021916</v>
      </c>
      <c r="F42" s="399">
        <f>F41/'9 DS-KHHGD '!F9%</f>
        <v>67.158541394267687</v>
      </c>
      <c r="G42" s="399">
        <v>67.686901089021916</v>
      </c>
      <c r="H42" s="69"/>
      <c r="I42" s="75">
        <v>64.539359324559214</v>
      </c>
      <c r="J42" s="75">
        <v>66.455473424850396</v>
      </c>
      <c r="K42" s="75">
        <v>69.876358186586742</v>
      </c>
      <c r="L42" s="75">
        <v>70.978391356542616</v>
      </c>
      <c r="M42" s="75">
        <v>66.477272727272734</v>
      </c>
      <c r="N42" s="75">
        <v>68.481537302185387</v>
      </c>
      <c r="O42" s="75">
        <v>71.15829304183309</v>
      </c>
      <c r="P42" s="269" t="e">
        <f>#REF!/#REF!%</f>
        <v>#REF!</v>
      </c>
      <c r="Q42" s="269">
        <f t="shared" si="1"/>
        <v>101.00742744540416</v>
      </c>
      <c r="R42" s="269">
        <f t="shared" si="2"/>
        <v>99.219406286514243</v>
      </c>
      <c r="S42" s="269">
        <f t="shared" si="0"/>
        <v>100</v>
      </c>
      <c r="T42" s="258"/>
      <c r="U42" s="295">
        <v>63.917265733383999</v>
      </c>
      <c r="V42" s="295">
        <v>64.472190692395003</v>
      </c>
      <c r="W42" s="295">
        <v>64.539359324559214</v>
      </c>
      <c r="X42" s="295">
        <v>66.264625162502</v>
      </c>
      <c r="Y42" s="295">
        <v>66.940789473684205</v>
      </c>
      <c r="Z42" s="295">
        <v>66.455473424850396</v>
      </c>
      <c r="AA42" s="295">
        <v>70.589773767490996</v>
      </c>
      <c r="AB42" s="295">
        <v>69.085373588735251</v>
      </c>
      <c r="AC42" s="295">
        <v>69.876358186586742</v>
      </c>
      <c r="AD42" s="295">
        <v>68.347772277228003</v>
      </c>
      <c r="AE42" s="295">
        <v>67.682926829268297</v>
      </c>
      <c r="AF42" s="295">
        <v>70.978391356542616</v>
      </c>
      <c r="AG42" s="295">
        <v>67.717003567182005</v>
      </c>
      <c r="AH42" s="295">
        <v>65.159676798768757</v>
      </c>
      <c r="AI42" s="295">
        <v>66.477272727272734</v>
      </c>
      <c r="AJ42" s="295">
        <v>68.159203980100003</v>
      </c>
      <c r="AK42" s="295">
        <v>66.915422885572141</v>
      </c>
      <c r="AL42" s="295">
        <v>68.481537302185387</v>
      </c>
      <c r="AM42" s="295">
        <v>73.146915224145999</v>
      </c>
      <c r="AN42" s="295">
        <v>70.510356609011325</v>
      </c>
      <c r="AO42" s="295">
        <v>71.15829304183309</v>
      </c>
    </row>
    <row r="43" spans="1:72" ht="48" customHeight="1">
      <c r="A43" s="75"/>
      <c r="B43" s="291" t="s">
        <v>329</v>
      </c>
      <c r="C43" s="256" t="s">
        <v>28</v>
      </c>
      <c r="D43" s="75">
        <v>25449</v>
      </c>
      <c r="E43" s="355">
        <v>26255</v>
      </c>
      <c r="F43" s="398">
        <v>25920</v>
      </c>
      <c r="G43" s="398">
        <v>26255</v>
      </c>
      <c r="H43" s="69"/>
      <c r="I43" s="75">
        <v>4730</v>
      </c>
      <c r="J43" s="75">
        <v>8860</v>
      </c>
      <c r="K43" s="75">
        <v>5180</v>
      </c>
      <c r="L43" s="75">
        <v>1895</v>
      </c>
      <c r="M43" s="75">
        <v>2930</v>
      </c>
      <c r="N43" s="75">
        <v>1800</v>
      </c>
      <c r="O43" s="75">
        <v>860</v>
      </c>
      <c r="P43" s="269" t="e">
        <f>#REF!/#REF!%</f>
        <v>#REF!</v>
      </c>
      <c r="Q43" s="269">
        <f t="shared" si="1"/>
        <v>101.85076034421785</v>
      </c>
      <c r="R43" s="269">
        <f t="shared" si="2"/>
        <v>98.724052561416869</v>
      </c>
      <c r="S43" s="269">
        <f t="shared" si="0"/>
        <v>100</v>
      </c>
      <c r="T43" s="75"/>
      <c r="U43" s="293">
        <v>4680</v>
      </c>
      <c r="V43" s="293">
        <v>4680</v>
      </c>
      <c r="W43" s="293">
        <v>4730</v>
      </c>
      <c r="X43" s="293">
        <v>8794</v>
      </c>
      <c r="Y43" s="293">
        <v>8794</v>
      </c>
      <c r="Z43" s="293">
        <v>8860</v>
      </c>
      <c r="AA43" s="293">
        <v>5050</v>
      </c>
      <c r="AB43" s="293">
        <v>5050</v>
      </c>
      <c r="AC43" s="293">
        <v>5180</v>
      </c>
      <c r="AD43" s="293">
        <v>1810</v>
      </c>
      <c r="AE43" s="293">
        <v>1810</v>
      </c>
      <c r="AF43" s="293">
        <v>1895</v>
      </c>
      <c r="AG43" s="293">
        <v>2840</v>
      </c>
      <c r="AH43" s="293">
        <v>2840</v>
      </c>
      <c r="AI43" s="293">
        <v>2930</v>
      </c>
      <c r="AJ43" s="293">
        <v>1730</v>
      </c>
      <c r="AK43" s="293">
        <v>1730</v>
      </c>
      <c r="AL43" s="293">
        <v>1800</v>
      </c>
      <c r="AM43" s="293">
        <v>846</v>
      </c>
      <c r="AN43" s="293">
        <v>846</v>
      </c>
      <c r="AO43" s="293">
        <v>860</v>
      </c>
    </row>
    <row r="44" spans="1:72" ht="48" customHeight="1">
      <c r="A44" s="75"/>
      <c r="B44" s="291" t="s">
        <v>330</v>
      </c>
      <c r="C44" s="256" t="s">
        <v>28</v>
      </c>
      <c r="D44" s="75">
        <v>6310</v>
      </c>
      <c r="E44" s="355">
        <v>6845</v>
      </c>
      <c r="F44" s="398">
        <v>6523</v>
      </c>
      <c r="G44" s="398">
        <v>6845</v>
      </c>
      <c r="H44" s="69"/>
      <c r="I44" s="75">
        <v>440</v>
      </c>
      <c r="J44" s="75">
        <v>580</v>
      </c>
      <c r="K44" s="75">
        <v>415</v>
      </c>
      <c r="L44" s="75">
        <v>470</v>
      </c>
      <c r="M44" s="75">
        <v>580</v>
      </c>
      <c r="N44" s="75">
        <v>1835</v>
      </c>
      <c r="O44" s="75">
        <v>2525</v>
      </c>
      <c r="P44" s="269" t="e">
        <f>#REF!/#REF!%</f>
        <v>#REF!</v>
      </c>
      <c r="Q44" s="269">
        <f t="shared" si="1"/>
        <v>103.37559429477021</v>
      </c>
      <c r="R44" s="269">
        <f t="shared" si="2"/>
        <v>95.29583637691745</v>
      </c>
      <c r="S44" s="269">
        <f t="shared" si="0"/>
        <v>100</v>
      </c>
      <c r="T44" s="75"/>
      <c r="U44" s="293">
        <v>432</v>
      </c>
      <c r="V44" s="293">
        <v>432</v>
      </c>
      <c r="W44" s="293">
        <v>440</v>
      </c>
      <c r="X44" s="293">
        <v>567</v>
      </c>
      <c r="Y44" s="293">
        <v>567</v>
      </c>
      <c r="Z44" s="293">
        <v>580</v>
      </c>
      <c r="AA44" s="293">
        <v>396</v>
      </c>
      <c r="AB44" s="293">
        <v>396</v>
      </c>
      <c r="AC44" s="293">
        <v>415</v>
      </c>
      <c r="AD44" s="293">
        <v>410</v>
      </c>
      <c r="AE44" s="293">
        <v>410</v>
      </c>
      <c r="AF44" s="293">
        <v>470</v>
      </c>
      <c r="AG44" s="293">
        <v>547</v>
      </c>
      <c r="AH44" s="293">
        <v>547</v>
      </c>
      <c r="AI44" s="293">
        <v>580</v>
      </c>
      <c r="AJ44" s="293">
        <v>1767</v>
      </c>
      <c r="AK44" s="293">
        <v>1767</v>
      </c>
      <c r="AL44" s="293">
        <v>1835</v>
      </c>
      <c r="AM44" s="293">
        <v>2456</v>
      </c>
      <c r="AN44" s="293">
        <v>2456</v>
      </c>
      <c r="AO44" s="293">
        <v>2525</v>
      </c>
    </row>
    <row r="45" spans="1:72" ht="60" customHeight="1">
      <c r="A45" s="75"/>
      <c r="B45" s="277" t="s">
        <v>331</v>
      </c>
      <c r="C45" s="256" t="s">
        <v>28</v>
      </c>
      <c r="D45" s="75">
        <v>29975</v>
      </c>
      <c r="E45" s="355">
        <v>32290</v>
      </c>
      <c r="F45" s="398">
        <v>31415</v>
      </c>
      <c r="G45" s="398">
        <v>32290</v>
      </c>
      <c r="H45" s="69"/>
      <c r="I45" s="75">
        <v>5140</v>
      </c>
      <c r="J45" s="75">
        <v>9120</v>
      </c>
      <c r="K45" s="75">
        <v>5339</v>
      </c>
      <c r="L45" s="75">
        <v>2310</v>
      </c>
      <c r="M45" s="75">
        <v>3378</v>
      </c>
      <c r="N45" s="75">
        <v>3472</v>
      </c>
      <c r="O45" s="75">
        <v>3531</v>
      </c>
      <c r="P45" s="269" t="e">
        <f>#REF!/#REF!%</f>
        <v>#REF!</v>
      </c>
      <c r="Q45" s="269">
        <f t="shared" si="1"/>
        <v>104.80400333611342</v>
      </c>
      <c r="R45" s="269">
        <f t="shared" si="2"/>
        <v>97.290182719108088</v>
      </c>
      <c r="S45" s="269">
        <f t="shared" si="0"/>
        <v>100</v>
      </c>
      <c r="T45" s="75"/>
      <c r="U45" s="293">
        <v>4984</v>
      </c>
      <c r="V45" s="293">
        <v>4984</v>
      </c>
      <c r="W45" s="293">
        <v>5140</v>
      </c>
      <c r="X45" s="293">
        <v>8810</v>
      </c>
      <c r="Y45" s="293">
        <v>8810</v>
      </c>
      <c r="Z45" s="293">
        <v>9120</v>
      </c>
      <c r="AA45" s="293">
        <v>5214</v>
      </c>
      <c r="AB45" s="293">
        <v>5241</v>
      </c>
      <c r="AC45" s="293">
        <v>5339</v>
      </c>
      <c r="AD45" s="293">
        <v>2058</v>
      </c>
      <c r="AE45" s="293">
        <v>2058</v>
      </c>
      <c r="AF45" s="293">
        <v>2310</v>
      </c>
      <c r="AG45" s="293">
        <v>3297</v>
      </c>
      <c r="AH45" s="293">
        <v>3297</v>
      </c>
      <c r="AI45" s="293">
        <v>3378</v>
      </c>
      <c r="AJ45" s="293">
        <v>3346</v>
      </c>
      <c r="AK45" s="293">
        <v>3346</v>
      </c>
      <c r="AL45" s="293">
        <v>3472</v>
      </c>
      <c r="AM45" s="293">
        <v>3372</v>
      </c>
      <c r="AN45" s="293">
        <v>3372</v>
      </c>
      <c r="AO45" s="293">
        <v>3531</v>
      </c>
    </row>
    <row r="46" spans="1:72" s="91" customFormat="1" ht="45.75" customHeight="1">
      <c r="A46" s="75"/>
      <c r="B46" s="277" t="s">
        <v>332</v>
      </c>
      <c r="C46" s="256" t="s">
        <v>21</v>
      </c>
      <c r="D46" s="256">
        <v>100.014285714286</v>
      </c>
      <c r="E46" s="355">
        <v>100.014285714286</v>
      </c>
      <c r="F46" s="397"/>
      <c r="G46" s="399">
        <v>100.014285714286</v>
      </c>
      <c r="H46" s="69"/>
      <c r="I46" s="75"/>
      <c r="J46" s="75"/>
      <c r="K46" s="75"/>
      <c r="L46" s="75"/>
      <c r="M46" s="75"/>
      <c r="N46" s="75"/>
      <c r="O46" s="75"/>
      <c r="P46" s="269" t="e">
        <f>#REF!/#REF!%</f>
        <v>#REF!</v>
      </c>
      <c r="Q46" s="269">
        <f t="shared" si="1"/>
        <v>0</v>
      </c>
      <c r="R46" s="269">
        <f t="shared" si="2"/>
        <v>0</v>
      </c>
      <c r="S46" s="269">
        <f t="shared" si="0"/>
        <v>100</v>
      </c>
      <c r="T46" s="256"/>
      <c r="U46" s="293">
        <v>100</v>
      </c>
      <c r="V46" s="293"/>
      <c r="W46" s="293"/>
      <c r="X46" s="293">
        <v>100</v>
      </c>
      <c r="Y46" s="293"/>
      <c r="Z46" s="293"/>
      <c r="AA46" s="293">
        <v>100</v>
      </c>
      <c r="AB46" s="293"/>
      <c r="AC46" s="293"/>
      <c r="AD46" s="293">
        <v>100</v>
      </c>
      <c r="AE46" s="293"/>
      <c r="AF46" s="293"/>
      <c r="AG46" s="293">
        <v>100</v>
      </c>
      <c r="AH46" s="293"/>
      <c r="AI46" s="293"/>
      <c r="AJ46" s="293">
        <v>100</v>
      </c>
      <c r="AK46" s="293"/>
      <c r="AL46" s="293"/>
      <c r="AM46" s="293">
        <v>100</v>
      </c>
      <c r="AN46" s="293"/>
      <c r="AO46" s="293"/>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row>
    <row r="47" spans="1:72" s="91" customFormat="1" ht="45.75" customHeight="1">
      <c r="A47" s="75"/>
      <c r="B47" s="291" t="s">
        <v>333</v>
      </c>
      <c r="C47" s="256" t="s">
        <v>21</v>
      </c>
      <c r="D47" s="256">
        <v>19.5</v>
      </c>
      <c r="E47" s="358">
        <v>18.9714285714286</v>
      </c>
      <c r="F47" s="400">
        <v>19</v>
      </c>
      <c r="G47" s="399">
        <v>18.9714285714286</v>
      </c>
      <c r="H47" s="69"/>
      <c r="I47" s="75"/>
      <c r="J47" s="75"/>
      <c r="K47" s="75"/>
      <c r="L47" s="75"/>
      <c r="M47" s="75"/>
      <c r="N47" s="75"/>
      <c r="O47" s="75"/>
      <c r="P47" s="269" t="e">
        <f>#REF!/#REF!%</f>
        <v>#REF!</v>
      </c>
      <c r="Q47" s="269">
        <f t="shared" si="1"/>
        <v>97.435897435897431</v>
      </c>
      <c r="R47" s="269">
        <f t="shared" si="2"/>
        <v>100.15060240963841</v>
      </c>
      <c r="S47" s="269">
        <f t="shared" si="0"/>
        <v>100</v>
      </c>
      <c r="T47" s="256"/>
      <c r="U47" s="295">
        <v>2</v>
      </c>
      <c r="V47" s="295"/>
      <c r="W47" s="295"/>
      <c r="X47" s="295">
        <v>3</v>
      </c>
      <c r="Y47" s="295"/>
      <c r="Z47" s="295"/>
      <c r="AA47" s="295">
        <v>6</v>
      </c>
      <c r="AB47" s="295"/>
      <c r="AC47" s="295"/>
      <c r="AD47" s="295">
        <v>8</v>
      </c>
      <c r="AE47" s="295"/>
      <c r="AF47" s="295"/>
      <c r="AG47" s="295">
        <v>3</v>
      </c>
      <c r="AH47" s="295"/>
      <c r="AI47" s="295"/>
      <c r="AJ47" s="295">
        <v>50</v>
      </c>
      <c r="AK47" s="295"/>
      <c r="AL47" s="295"/>
      <c r="AM47" s="295">
        <v>64.5</v>
      </c>
      <c r="AN47" s="295"/>
      <c r="AO47" s="293"/>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row>
    <row r="48" spans="1:72" s="91" customFormat="1" ht="45.75" customHeight="1">
      <c r="A48" s="75"/>
      <c r="B48" s="291" t="s">
        <v>334</v>
      </c>
      <c r="C48" s="256" t="s">
        <v>21</v>
      </c>
      <c r="D48" s="256">
        <v>27.157142857142901</v>
      </c>
      <c r="E48" s="358">
        <v>27.428571428571399</v>
      </c>
      <c r="F48" s="397">
        <v>27.3</v>
      </c>
      <c r="G48" s="399">
        <v>27.428571428571399</v>
      </c>
      <c r="H48" s="69"/>
      <c r="I48" s="75"/>
      <c r="J48" s="75"/>
      <c r="K48" s="75"/>
      <c r="L48" s="75"/>
      <c r="M48" s="75"/>
      <c r="N48" s="75"/>
      <c r="O48" s="75"/>
      <c r="P48" s="269" t="e">
        <f>#REF!/#REF!%</f>
        <v>#REF!</v>
      </c>
      <c r="Q48" s="269">
        <f t="shared" si="1"/>
        <v>100.52603892688043</v>
      </c>
      <c r="R48" s="269">
        <f t="shared" si="2"/>
        <v>99.531250000000114</v>
      </c>
      <c r="S48" s="269">
        <f t="shared" si="0"/>
        <v>100.00000000000001</v>
      </c>
      <c r="T48" s="256"/>
      <c r="U48" s="295">
        <v>37</v>
      </c>
      <c r="V48" s="295"/>
      <c r="W48" s="295"/>
      <c r="X48" s="295">
        <v>36.1</v>
      </c>
      <c r="Y48" s="295"/>
      <c r="Z48" s="295"/>
      <c r="AA48" s="295">
        <v>29</v>
      </c>
      <c r="AB48" s="295"/>
      <c r="AC48" s="295"/>
      <c r="AD48" s="295">
        <v>32</v>
      </c>
      <c r="AE48" s="295"/>
      <c r="AF48" s="295"/>
      <c r="AG48" s="295">
        <v>28</v>
      </c>
      <c r="AH48" s="295"/>
      <c r="AI48" s="295"/>
      <c r="AJ48" s="295">
        <v>17</v>
      </c>
      <c r="AK48" s="295"/>
      <c r="AL48" s="295"/>
      <c r="AM48" s="295">
        <v>11</v>
      </c>
      <c r="AN48" s="295"/>
      <c r="AO48" s="293"/>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row>
    <row r="49" spans="1:72" s="91" customFormat="1" ht="45.75" customHeight="1">
      <c r="A49" s="75"/>
      <c r="B49" s="291" t="s">
        <v>335</v>
      </c>
      <c r="C49" s="256" t="s">
        <v>21</v>
      </c>
      <c r="D49" s="256">
        <v>53.285714285714299</v>
      </c>
      <c r="E49" s="358">
        <v>53.585714285714303</v>
      </c>
      <c r="F49" s="397">
        <v>53.7</v>
      </c>
      <c r="G49" s="399">
        <v>53.585714285714303</v>
      </c>
      <c r="H49" s="69"/>
      <c r="I49" s="75"/>
      <c r="J49" s="75"/>
      <c r="K49" s="75"/>
      <c r="L49" s="75"/>
      <c r="M49" s="75"/>
      <c r="N49" s="75"/>
      <c r="O49" s="75"/>
      <c r="P49" s="269" t="e">
        <f>#REF!/#REF!%</f>
        <v>#REF!</v>
      </c>
      <c r="Q49" s="269">
        <f t="shared" si="1"/>
        <v>100.77747989276136</v>
      </c>
      <c r="R49" s="269">
        <f t="shared" si="2"/>
        <v>100.21327645961074</v>
      </c>
      <c r="S49" s="269">
        <f t="shared" si="0"/>
        <v>100</v>
      </c>
      <c r="T49" s="256"/>
      <c r="U49" s="295">
        <v>62.5</v>
      </c>
      <c r="V49" s="295"/>
      <c r="W49" s="295"/>
      <c r="X49" s="295">
        <v>62</v>
      </c>
      <c r="Y49" s="295"/>
      <c r="Z49" s="295"/>
      <c r="AA49" s="295">
        <v>65</v>
      </c>
      <c r="AB49" s="295"/>
      <c r="AC49" s="295"/>
      <c r="AD49" s="295">
        <v>59</v>
      </c>
      <c r="AE49" s="295"/>
      <c r="AF49" s="295"/>
      <c r="AG49" s="295">
        <v>69</v>
      </c>
      <c r="AH49" s="295"/>
      <c r="AI49" s="295"/>
      <c r="AJ49" s="295">
        <v>31</v>
      </c>
      <c r="AK49" s="295"/>
      <c r="AL49" s="295"/>
      <c r="AM49" s="295">
        <v>25</v>
      </c>
      <c r="AN49" s="295"/>
      <c r="AO49" s="293"/>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row>
    <row r="50" spans="1:72" s="297" customFormat="1" ht="45.75" customHeight="1">
      <c r="A50" s="75"/>
      <c r="B50" s="296" t="s">
        <v>336</v>
      </c>
      <c r="C50" s="75" t="s">
        <v>21</v>
      </c>
      <c r="D50" s="256">
        <v>80.442857142857093</v>
      </c>
      <c r="E50" s="358">
        <v>80.714285714285694</v>
      </c>
      <c r="F50" s="397">
        <v>80.599999999999994</v>
      </c>
      <c r="G50" s="399">
        <v>80.714285714285694</v>
      </c>
      <c r="H50" s="69"/>
      <c r="I50" s="75"/>
      <c r="J50" s="75"/>
      <c r="K50" s="75"/>
      <c r="L50" s="75"/>
      <c r="M50" s="75"/>
      <c r="N50" s="75"/>
      <c r="O50" s="75"/>
      <c r="P50" s="269" t="e">
        <f>#REF!/#REF!%</f>
        <v>#REF!</v>
      </c>
      <c r="Q50" s="269">
        <f t="shared" si="1"/>
        <v>100.1953471852247</v>
      </c>
      <c r="R50" s="269">
        <f t="shared" si="2"/>
        <v>99.858407079646042</v>
      </c>
      <c r="S50" s="269">
        <f t="shared" si="0"/>
        <v>100</v>
      </c>
      <c r="T50" s="256"/>
      <c r="U50" s="295">
        <v>97.4</v>
      </c>
      <c r="V50" s="295"/>
      <c r="W50" s="295"/>
      <c r="X50" s="295">
        <v>97.4</v>
      </c>
      <c r="Y50" s="295"/>
      <c r="Z50" s="295"/>
      <c r="AA50" s="295">
        <v>93.7</v>
      </c>
      <c r="AB50" s="295"/>
      <c r="AC50" s="295"/>
      <c r="AD50" s="295">
        <v>91.4</v>
      </c>
      <c r="AE50" s="295"/>
      <c r="AF50" s="295"/>
      <c r="AG50" s="295">
        <v>97.2</v>
      </c>
      <c r="AH50" s="295"/>
      <c r="AI50" s="295"/>
      <c r="AJ50" s="295">
        <v>49</v>
      </c>
      <c r="AK50" s="295"/>
      <c r="AL50" s="295"/>
      <c r="AM50" s="295">
        <v>37</v>
      </c>
      <c r="AN50" s="295"/>
      <c r="AO50" s="293"/>
    </row>
    <row r="51" spans="1:72" s="122" customFormat="1" ht="46.5" customHeight="1">
      <c r="A51" s="127">
        <v>6</v>
      </c>
      <c r="B51" s="274" t="s">
        <v>337</v>
      </c>
      <c r="C51" s="248"/>
      <c r="D51" s="127"/>
      <c r="E51" s="357"/>
      <c r="F51" s="69"/>
      <c r="G51" s="127"/>
      <c r="H51" s="69"/>
      <c r="I51" s="127"/>
      <c r="J51" s="127"/>
      <c r="K51" s="127"/>
      <c r="L51" s="127"/>
      <c r="M51" s="127"/>
      <c r="N51" s="127"/>
      <c r="O51" s="127"/>
      <c r="P51" s="268"/>
      <c r="Q51" s="269"/>
      <c r="R51" s="269"/>
      <c r="S51" s="269"/>
      <c r="T51" s="127"/>
      <c r="U51" s="280"/>
      <c r="V51" s="280"/>
      <c r="W51" s="280"/>
      <c r="X51" s="280"/>
      <c r="Y51" s="280"/>
      <c r="Z51" s="280"/>
      <c r="AA51" s="280"/>
      <c r="AB51" s="280"/>
      <c r="AC51" s="280"/>
      <c r="AD51" s="280"/>
      <c r="AE51" s="280"/>
      <c r="AF51" s="280"/>
      <c r="AG51" s="280"/>
      <c r="AH51" s="280"/>
      <c r="AI51" s="280"/>
      <c r="AJ51" s="280"/>
      <c r="AK51" s="280"/>
      <c r="AL51" s="280"/>
      <c r="AM51" s="280"/>
      <c r="AN51" s="280"/>
      <c r="AO51" s="280"/>
    </row>
    <row r="52" spans="1:72" ht="63" customHeight="1">
      <c r="A52" s="75"/>
      <c r="B52" s="277" t="s">
        <v>338</v>
      </c>
      <c r="C52" s="256" t="s">
        <v>28</v>
      </c>
      <c r="D52" s="74">
        <v>0</v>
      </c>
      <c r="E52" s="355">
        <v>250</v>
      </c>
      <c r="F52" s="69"/>
      <c r="G52" s="74">
        <v>250</v>
      </c>
      <c r="H52" s="69"/>
      <c r="I52" s="75">
        <v>30</v>
      </c>
      <c r="J52" s="75">
        <v>30</v>
      </c>
      <c r="K52" s="75">
        <v>30</v>
      </c>
      <c r="L52" s="75">
        <v>30</v>
      </c>
      <c r="M52" s="75">
        <v>30</v>
      </c>
      <c r="N52" s="75">
        <v>35</v>
      </c>
      <c r="O52" s="75">
        <v>65</v>
      </c>
      <c r="P52" s="269" t="e">
        <f>#REF!/#REF!%</f>
        <v>#REF!</v>
      </c>
      <c r="Q52" s="269" t="e">
        <f t="shared" si="1"/>
        <v>#DIV/0!</v>
      </c>
      <c r="R52" s="269">
        <f t="shared" si="2"/>
        <v>0</v>
      </c>
      <c r="S52" s="269">
        <f t="shared" si="0"/>
        <v>100</v>
      </c>
      <c r="T52" s="74"/>
      <c r="U52" s="293">
        <v>30</v>
      </c>
      <c r="V52" s="293">
        <v>30</v>
      </c>
      <c r="W52" s="293">
        <v>30</v>
      </c>
      <c r="X52" s="293">
        <v>30</v>
      </c>
      <c r="Y52" s="293">
        <v>25</v>
      </c>
      <c r="Z52" s="293">
        <v>30</v>
      </c>
      <c r="AA52" s="293">
        <v>30</v>
      </c>
      <c r="AB52" s="293">
        <v>25</v>
      </c>
      <c r="AC52" s="293">
        <v>30</v>
      </c>
      <c r="AD52" s="293">
        <v>30</v>
      </c>
      <c r="AE52" s="293">
        <v>35</v>
      </c>
      <c r="AF52" s="293">
        <v>30</v>
      </c>
      <c r="AG52" s="293">
        <v>35</v>
      </c>
      <c r="AH52" s="293">
        <v>30</v>
      </c>
      <c r="AI52" s="293">
        <v>30</v>
      </c>
      <c r="AJ52" s="293">
        <v>35</v>
      </c>
      <c r="AK52" s="293">
        <v>35</v>
      </c>
      <c r="AL52" s="293">
        <v>35</v>
      </c>
      <c r="AM52" s="293">
        <v>60</v>
      </c>
      <c r="AN52" s="293">
        <v>70</v>
      </c>
      <c r="AO52" s="293">
        <v>65</v>
      </c>
    </row>
    <row r="53" spans="1:72" ht="63" customHeight="1">
      <c r="A53" s="75"/>
      <c r="B53" s="298" t="s">
        <v>638</v>
      </c>
      <c r="C53" s="256" t="s">
        <v>28</v>
      </c>
      <c r="D53" s="74">
        <v>0</v>
      </c>
      <c r="E53" s="355">
        <v>191</v>
      </c>
      <c r="F53" s="69"/>
      <c r="G53" s="74">
        <v>191</v>
      </c>
      <c r="H53" s="69"/>
      <c r="I53" s="75">
        <v>25</v>
      </c>
      <c r="J53" s="75">
        <v>21</v>
      </c>
      <c r="K53" s="75">
        <v>20</v>
      </c>
      <c r="L53" s="75">
        <v>25</v>
      </c>
      <c r="M53" s="75">
        <v>25</v>
      </c>
      <c r="N53" s="75">
        <v>25</v>
      </c>
      <c r="O53" s="75">
        <v>50</v>
      </c>
      <c r="P53" s="269" t="e">
        <f>#REF!/#REF!%</f>
        <v>#REF!</v>
      </c>
      <c r="Q53" s="269" t="e">
        <f t="shared" si="1"/>
        <v>#DIV/0!</v>
      </c>
      <c r="R53" s="269">
        <f t="shared" si="2"/>
        <v>0</v>
      </c>
      <c r="S53" s="269">
        <f t="shared" si="0"/>
        <v>100</v>
      </c>
      <c r="T53" s="74"/>
      <c r="U53" s="293">
        <v>18</v>
      </c>
      <c r="V53" s="293">
        <v>18</v>
      </c>
      <c r="W53" s="293">
        <v>25</v>
      </c>
      <c r="X53" s="293">
        <v>17</v>
      </c>
      <c r="Y53" s="293">
        <v>22</v>
      </c>
      <c r="Z53" s="293">
        <v>21</v>
      </c>
      <c r="AA53" s="293">
        <v>20</v>
      </c>
      <c r="AB53" s="293">
        <v>20</v>
      </c>
      <c r="AC53" s="293">
        <v>20</v>
      </c>
      <c r="AD53" s="293">
        <v>20</v>
      </c>
      <c r="AE53" s="293">
        <v>25</v>
      </c>
      <c r="AF53" s="293">
        <v>25</v>
      </c>
      <c r="AG53" s="293">
        <v>30</v>
      </c>
      <c r="AH53" s="293">
        <v>27</v>
      </c>
      <c r="AI53" s="293">
        <v>25</v>
      </c>
      <c r="AJ53" s="293">
        <v>25</v>
      </c>
      <c r="AK53" s="293">
        <v>30</v>
      </c>
      <c r="AL53" s="293">
        <v>25</v>
      </c>
      <c r="AM53" s="293">
        <v>51</v>
      </c>
      <c r="AN53" s="293">
        <v>51</v>
      </c>
      <c r="AO53" s="293">
        <v>50</v>
      </c>
    </row>
    <row r="54" spans="1:72" ht="63" customHeight="1">
      <c r="A54" s="75"/>
      <c r="B54" s="277" t="s">
        <v>339</v>
      </c>
      <c r="C54" s="256" t="s">
        <v>28</v>
      </c>
      <c r="D54" s="74">
        <v>0</v>
      </c>
      <c r="E54" s="355">
        <v>250</v>
      </c>
      <c r="F54" s="69"/>
      <c r="G54" s="74">
        <v>250</v>
      </c>
      <c r="H54" s="69"/>
      <c r="I54" s="75">
        <v>30</v>
      </c>
      <c r="J54" s="75">
        <v>30</v>
      </c>
      <c r="K54" s="75">
        <v>30</v>
      </c>
      <c r="L54" s="75">
        <v>30</v>
      </c>
      <c r="M54" s="75">
        <v>35</v>
      </c>
      <c r="N54" s="75">
        <v>30</v>
      </c>
      <c r="O54" s="75">
        <v>65</v>
      </c>
      <c r="P54" s="269" t="e">
        <f>#REF!/#REF!%</f>
        <v>#REF!</v>
      </c>
      <c r="Q54" s="269" t="e">
        <f t="shared" si="1"/>
        <v>#DIV/0!</v>
      </c>
      <c r="R54" s="269">
        <f t="shared" si="2"/>
        <v>0</v>
      </c>
      <c r="S54" s="269">
        <f t="shared" si="0"/>
        <v>100</v>
      </c>
      <c r="T54" s="36"/>
      <c r="U54" s="293">
        <v>30</v>
      </c>
      <c r="V54" s="293">
        <v>30</v>
      </c>
      <c r="W54" s="293">
        <v>30</v>
      </c>
      <c r="X54" s="293">
        <v>30</v>
      </c>
      <c r="Y54" s="293">
        <v>30</v>
      </c>
      <c r="Z54" s="293">
        <v>30</v>
      </c>
      <c r="AA54" s="293">
        <v>30</v>
      </c>
      <c r="AB54" s="293">
        <v>26</v>
      </c>
      <c r="AC54" s="293">
        <v>30</v>
      </c>
      <c r="AD54" s="293">
        <v>30</v>
      </c>
      <c r="AE54" s="293">
        <v>35</v>
      </c>
      <c r="AF54" s="293">
        <v>30</v>
      </c>
      <c r="AG54" s="293">
        <v>35</v>
      </c>
      <c r="AH54" s="293">
        <v>0</v>
      </c>
      <c r="AI54" s="293">
        <v>35</v>
      </c>
      <c r="AJ54" s="293">
        <v>35</v>
      </c>
      <c r="AK54" s="293">
        <v>35</v>
      </c>
      <c r="AL54" s="293">
        <v>30</v>
      </c>
      <c r="AM54" s="293">
        <v>60</v>
      </c>
      <c r="AN54" s="293">
        <v>65</v>
      </c>
      <c r="AO54" s="293">
        <v>65</v>
      </c>
    </row>
    <row r="55" spans="1:72" ht="63" customHeight="1">
      <c r="A55" s="75"/>
      <c r="B55" s="277" t="s">
        <v>340</v>
      </c>
      <c r="C55" s="256" t="s">
        <v>28</v>
      </c>
      <c r="D55" s="74">
        <v>25944</v>
      </c>
      <c r="E55" s="355">
        <v>26949</v>
      </c>
      <c r="F55" s="74">
        <v>25944</v>
      </c>
      <c r="G55" s="74">
        <f>+E55</f>
        <v>26949</v>
      </c>
      <c r="H55" s="69"/>
      <c r="I55" s="75">
        <v>4640</v>
      </c>
      <c r="J55" s="75">
        <v>7875</v>
      </c>
      <c r="K55" s="75">
        <v>4224</v>
      </c>
      <c r="L55" s="75">
        <v>2098</v>
      </c>
      <c r="M55" s="75">
        <v>2650</v>
      </c>
      <c r="N55" s="75">
        <v>3020</v>
      </c>
      <c r="O55" s="75">
        <v>2442</v>
      </c>
      <c r="P55" s="269" t="e">
        <f>#REF!/#REF!%</f>
        <v>#REF!</v>
      </c>
      <c r="Q55" s="269">
        <f t="shared" si="1"/>
        <v>100</v>
      </c>
      <c r="R55" s="269">
        <f t="shared" si="2"/>
        <v>96.270733607926076</v>
      </c>
      <c r="S55" s="269">
        <f t="shared" si="0"/>
        <v>100</v>
      </c>
      <c r="T55" s="74"/>
      <c r="U55" s="293">
        <v>4500</v>
      </c>
      <c r="V55" s="293">
        <v>4500</v>
      </c>
      <c r="W55" s="293">
        <v>4640</v>
      </c>
      <c r="X55" s="293">
        <v>7743</v>
      </c>
      <c r="Y55" s="293">
        <v>7743</v>
      </c>
      <c r="Z55" s="293">
        <v>7875</v>
      </c>
      <c r="AA55" s="293">
        <v>4140</v>
      </c>
      <c r="AB55" s="293">
        <v>4140</v>
      </c>
      <c r="AC55" s="293">
        <v>4224</v>
      </c>
      <c r="AD55" s="293">
        <v>2051</v>
      </c>
      <c r="AE55" s="293">
        <v>2051</v>
      </c>
      <c r="AF55" s="293">
        <v>2098</v>
      </c>
      <c r="AG55" s="293">
        <v>2596</v>
      </c>
      <c r="AH55" s="293">
        <v>2596</v>
      </c>
      <c r="AI55" s="293">
        <v>2650</v>
      </c>
      <c r="AJ55" s="293">
        <v>2950</v>
      </c>
      <c r="AK55" s="293">
        <v>2950</v>
      </c>
      <c r="AL55" s="293">
        <v>3020</v>
      </c>
      <c r="AM55" s="293">
        <v>2300</v>
      </c>
      <c r="AN55" s="293">
        <v>2300</v>
      </c>
      <c r="AO55" s="293">
        <v>2442</v>
      </c>
    </row>
    <row r="56" spans="1:72" ht="63" customHeight="1">
      <c r="A56" s="75"/>
      <c r="B56" s="277" t="s">
        <v>341</v>
      </c>
      <c r="C56" s="256" t="s">
        <v>21</v>
      </c>
      <c r="D56" s="87">
        <v>84.557721139430285</v>
      </c>
      <c r="E56" s="358">
        <v>85.400557738623405</v>
      </c>
      <c r="F56" s="358">
        <v>85.4</v>
      </c>
      <c r="G56" s="87">
        <v>85.4</v>
      </c>
      <c r="H56" s="69"/>
      <c r="I56" s="256">
        <v>94.693877551020407</v>
      </c>
      <c r="J56" s="256">
        <v>85.13513513513513</v>
      </c>
      <c r="K56" s="256">
        <v>85.333333333333329</v>
      </c>
      <c r="L56" s="256">
        <v>95.104261106074347</v>
      </c>
      <c r="M56" s="256">
        <v>77.259475218658892</v>
      </c>
      <c r="N56" s="256">
        <v>87.79069767441861</v>
      </c>
      <c r="O56" s="256">
        <v>72.248520710059182</v>
      </c>
      <c r="P56" s="269" t="e">
        <f>#REF!/#REF!%</f>
        <v>#REF!</v>
      </c>
      <c r="Q56" s="269">
        <f t="shared" si="1"/>
        <v>100.99609929078015</v>
      </c>
      <c r="R56" s="269">
        <f t="shared" si="2"/>
        <v>99.999346914542286</v>
      </c>
      <c r="S56" s="269">
        <f t="shared" si="0"/>
        <v>99.999346914542286</v>
      </c>
      <c r="T56" s="87"/>
      <c r="U56" s="295">
        <v>91</v>
      </c>
      <c r="V56" s="295">
        <v>92.326631103816169</v>
      </c>
      <c r="W56" s="295">
        <v>94.693877551020407</v>
      </c>
      <c r="X56" s="295">
        <v>86.5</v>
      </c>
      <c r="Y56" s="295">
        <v>85.369349503858871</v>
      </c>
      <c r="Z56" s="295">
        <v>85.13513513513513</v>
      </c>
      <c r="AA56" s="295">
        <v>85</v>
      </c>
      <c r="AB56" s="295">
        <v>84.975369458128085</v>
      </c>
      <c r="AC56" s="295">
        <v>85.333333333333329</v>
      </c>
      <c r="AD56" s="295">
        <v>96</v>
      </c>
      <c r="AE56" s="295">
        <v>94.734411085450347</v>
      </c>
      <c r="AF56" s="295">
        <v>95.104261106074347</v>
      </c>
      <c r="AG56" s="295">
        <v>78</v>
      </c>
      <c r="AH56" s="295">
        <v>76.691285081240764</v>
      </c>
      <c r="AI56" s="295">
        <v>77.259475218658892</v>
      </c>
      <c r="AJ56" s="295">
        <v>84</v>
      </c>
      <c r="AK56" s="295">
        <v>86.969339622641499</v>
      </c>
      <c r="AL56" s="295">
        <v>87.79069767441861</v>
      </c>
      <c r="AM56" s="295">
        <v>73</v>
      </c>
      <c r="AN56" s="295">
        <v>70.94386181369525</v>
      </c>
      <c r="AO56" s="295">
        <v>72.248520710059182</v>
      </c>
    </row>
    <row r="57" spans="1:72" s="122" customFormat="1" ht="48.75" customHeight="1">
      <c r="A57" s="127">
        <v>7</v>
      </c>
      <c r="B57" s="289" t="s">
        <v>342</v>
      </c>
      <c r="C57" s="248"/>
      <c r="D57" s="127"/>
      <c r="E57" s="357"/>
      <c r="F57" s="69"/>
      <c r="G57" s="127"/>
      <c r="H57" s="69"/>
      <c r="I57" s="127"/>
      <c r="J57" s="127"/>
      <c r="K57" s="127"/>
      <c r="L57" s="127"/>
      <c r="M57" s="127"/>
      <c r="N57" s="127"/>
      <c r="O57" s="127"/>
      <c r="P57" s="268"/>
      <c r="Q57" s="269"/>
      <c r="R57" s="269"/>
      <c r="S57" s="269"/>
      <c r="T57" s="127"/>
      <c r="U57" s="280"/>
      <c r="V57" s="280"/>
      <c r="W57" s="280"/>
      <c r="X57" s="280"/>
      <c r="Y57" s="280"/>
      <c r="Z57" s="280"/>
      <c r="AA57" s="280"/>
      <c r="AB57" s="280"/>
      <c r="AC57" s="280"/>
      <c r="AD57" s="280"/>
      <c r="AE57" s="280"/>
      <c r="AF57" s="280"/>
      <c r="AG57" s="280"/>
      <c r="AH57" s="280"/>
      <c r="AI57" s="280"/>
      <c r="AJ57" s="280"/>
      <c r="AK57" s="280"/>
      <c r="AL57" s="280"/>
      <c r="AM57" s="280"/>
      <c r="AN57" s="280"/>
      <c r="AO57" s="280"/>
    </row>
    <row r="58" spans="1:72" ht="55.5" customHeight="1">
      <c r="A58" s="75"/>
      <c r="B58" s="277" t="s">
        <v>343</v>
      </c>
      <c r="C58" s="256" t="s">
        <v>28</v>
      </c>
      <c r="D58" s="75">
        <v>594</v>
      </c>
      <c r="E58" s="355">
        <v>970</v>
      </c>
      <c r="F58" s="355">
        <v>598</v>
      </c>
      <c r="G58" s="355">
        <v>970</v>
      </c>
      <c r="H58" s="69"/>
      <c r="I58" s="75">
        <v>150</v>
      </c>
      <c r="J58" s="75">
        <v>170</v>
      </c>
      <c r="K58" s="75">
        <v>140</v>
      </c>
      <c r="L58" s="75">
        <v>120</v>
      </c>
      <c r="M58" s="75">
        <v>125</v>
      </c>
      <c r="N58" s="75">
        <v>150</v>
      </c>
      <c r="O58" s="75">
        <v>115</v>
      </c>
      <c r="P58" s="269" t="e">
        <f>#REF!/#REF!%</f>
        <v>#REF!</v>
      </c>
      <c r="Q58" s="269">
        <f t="shared" si="1"/>
        <v>100.67340067340066</v>
      </c>
      <c r="R58" s="269">
        <f t="shared" si="2"/>
        <v>61.649484536082475</v>
      </c>
      <c r="S58" s="269">
        <f t="shared" si="0"/>
        <v>100.00000000000001</v>
      </c>
      <c r="T58" s="75"/>
      <c r="U58" s="293">
        <v>150</v>
      </c>
      <c r="V58" s="293">
        <v>150</v>
      </c>
      <c r="W58" s="293">
        <v>150</v>
      </c>
      <c r="X58" s="293">
        <v>158</v>
      </c>
      <c r="Y58" s="293">
        <v>158</v>
      </c>
      <c r="Z58" s="293">
        <v>170</v>
      </c>
      <c r="AA58" s="293">
        <v>135</v>
      </c>
      <c r="AB58" s="293">
        <v>135</v>
      </c>
      <c r="AC58" s="293">
        <v>140</v>
      </c>
      <c r="AD58" s="293">
        <v>123</v>
      </c>
      <c r="AE58" s="293">
        <v>123</v>
      </c>
      <c r="AF58" s="293">
        <v>120</v>
      </c>
      <c r="AG58" s="293">
        <v>121</v>
      </c>
      <c r="AH58" s="293">
        <v>121</v>
      </c>
      <c r="AI58" s="293">
        <v>125</v>
      </c>
      <c r="AJ58" s="293">
        <v>153</v>
      </c>
      <c r="AK58" s="293">
        <v>153</v>
      </c>
      <c r="AL58" s="293">
        <v>150</v>
      </c>
      <c r="AM58" s="293">
        <v>110</v>
      </c>
      <c r="AN58" s="293">
        <v>110</v>
      </c>
      <c r="AO58" s="293">
        <v>115</v>
      </c>
    </row>
    <row r="59" spans="1:72" ht="50.25" customHeight="1">
      <c r="A59" s="75"/>
      <c r="B59" s="291" t="s">
        <v>344</v>
      </c>
      <c r="C59" s="256" t="s">
        <v>28</v>
      </c>
      <c r="D59" s="75">
        <v>321</v>
      </c>
      <c r="E59" s="355">
        <v>491</v>
      </c>
      <c r="F59" s="355">
        <v>365</v>
      </c>
      <c r="G59" s="355">
        <v>491</v>
      </c>
      <c r="H59" s="69"/>
      <c r="I59" s="75">
        <v>87</v>
      </c>
      <c r="J59" s="75">
        <v>85</v>
      </c>
      <c r="K59" s="75">
        <v>84</v>
      </c>
      <c r="L59" s="75">
        <v>58</v>
      </c>
      <c r="M59" s="75">
        <v>57</v>
      </c>
      <c r="N59" s="75">
        <v>60</v>
      </c>
      <c r="O59" s="75">
        <v>60</v>
      </c>
      <c r="P59" s="269" t="e">
        <f>#REF!/#REF!%</f>
        <v>#REF!</v>
      </c>
      <c r="Q59" s="269">
        <f t="shared" si="1"/>
        <v>113.70716510903426</v>
      </c>
      <c r="R59" s="269">
        <f t="shared" si="2"/>
        <v>74.338085539714868</v>
      </c>
      <c r="S59" s="269">
        <f t="shared" si="0"/>
        <v>100</v>
      </c>
      <c r="T59" s="75"/>
      <c r="U59" s="293">
        <v>87</v>
      </c>
      <c r="V59" s="293">
        <v>87</v>
      </c>
      <c r="W59" s="293">
        <v>87</v>
      </c>
      <c r="X59" s="293">
        <v>89</v>
      </c>
      <c r="Y59" s="293">
        <v>89</v>
      </c>
      <c r="Z59" s="293">
        <v>85</v>
      </c>
      <c r="AA59" s="293">
        <v>86</v>
      </c>
      <c r="AB59" s="293">
        <v>86</v>
      </c>
      <c r="AC59" s="293">
        <v>84</v>
      </c>
      <c r="AD59" s="293">
        <v>60</v>
      </c>
      <c r="AE59" s="293">
        <v>60</v>
      </c>
      <c r="AF59" s="293">
        <v>58</v>
      </c>
      <c r="AG59" s="293">
        <v>60</v>
      </c>
      <c r="AH59" s="293">
        <v>60</v>
      </c>
      <c r="AI59" s="293">
        <v>57</v>
      </c>
      <c r="AJ59" s="293">
        <v>50</v>
      </c>
      <c r="AK59" s="293">
        <v>50</v>
      </c>
      <c r="AL59" s="293">
        <v>60</v>
      </c>
      <c r="AM59" s="293">
        <v>63</v>
      </c>
      <c r="AN59" s="293">
        <v>63</v>
      </c>
      <c r="AO59" s="293">
        <v>60</v>
      </c>
    </row>
    <row r="60" spans="1:72" ht="50.25" customHeight="1">
      <c r="A60" s="75"/>
      <c r="B60" s="277" t="s">
        <v>345</v>
      </c>
      <c r="C60" s="256" t="s">
        <v>28</v>
      </c>
      <c r="D60" s="75">
        <v>249</v>
      </c>
      <c r="E60" s="355">
        <v>268</v>
      </c>
      <c r="F60" s="355">
        <v>253</v>
      </c>
      <c r="G60" s="355">
        <v>268</v>
      </c>
      <c r="H60" s="69"/>
      <c r="I60" s="75">
        <v>56</v>
      </c>
      <c r="J60" s="75">
        <v>45</v>
      </c>
      <c r="K60" s="75">
        <v>58</v>
      </c>
      <c r="L60" s="75">
        <v>44</v>
      </c>
      <c r="M60" s="75">
        <v>37</v>
      </c>
      <c r="N60" s="75">
        <v>10</v>
      </c>
      <c r="O60" s="75">
        <v>18</v>
      </c>
      <c r="P60" s="269" t="e">
        <f>#REF!/#REF!%</f>
        <v>#REF!</v>
      </c>
      <c r="Q60" s="269">
        <f t="shared" si="1"/>
        <v>101.60642570281124</v>
      </c>
      <c r="R60" s="269">
        <f t="shared" si="2"/>
        <v>94.402985074626855</v>
      </c>
      <c r="S60" s="269">
        <f t="shared" si="0"/>
        <v>100</v>
      </c>
      <c r="T60" s="75"/>
      <c r="U60" s="293">
        <v>56</v>
      </c>
      <c r="V60" s="293">
        <v>56</v>
      </c>
      <c r="W60" s="293">
        <v>56</v>
      </c>
      <c r="X60" s="293">
        <v>43</v>
      </c>
      <c r="Y60" s="293">
        <v>43</v>
      </c>
      <c r="Z60" s="293">
        <v>45</v>
      </c>
      <c r="AA60" s="293">
        <v>57</v>
      </c>
      <c r="AB60" s="293">
        <v>57</v>
      </c>
      <c r="AC60" s="293">
        <v>58</v>
      </c>
      <c r="AD60" s="293">
        <v>45</v>
      </c>
      <c r="AE60" s="293">
        <v>45</v>
      </c>
      <c r="AF60" s="293">
        <v>44</v>
      </c>
      <c r="AG60" s="293">
        <v>36</v>
      </c>
      <c r="AH60" s="293">
        <v>36</v>
      </c>
      <c r="AI60" s="293">
        <v>37</v>
      </c>
      <c r="AJ60" s="293">
        <v>12</v>
      </c>
      <c r="AK60" s="293">
        <v>12</v>
      </c>
      <c r="AL60" s="293">
        <v>10</v>
      </c>
      <c r="AM60" s="293">
        <v>17</v>
      </c>
      <c r="AN60" s="293">
        <v>17</v>
      </c>
      <c r="AO60" s="293">
        <v>18</v>
      </c>
    </row>
    <row r="61" spans="1:72" s="17" customFormat="1" ht="50.25" customHeight="1">
      <c r="A61" s="149"/>
      <c r="B61" s="157" t="s">
        <v>346</v>
      </c>
      <c r="C61" s="151" t="s">
        <v>298</v>
      </c>
      <c r="D61" s="149">
        <v>322</v>
      </c>
      <c r="E61" s="355">
        <v>700</v>
      </c>
      <c r="F61" s="355">
        <v>308</v>
      </c>
      <c r="G61" s="355">
        <v>700</v>
      </c>
      <c r="H61" s="69"/>
      <c r="I61" s="149">
        <v>130</v>
      </c>
      <c r="J61" s="149">
        <v>150</v>
      </c>
      <c r="K61" s="149">
        <v>120</v>
      </c>
      <c r="L61" s="149">
        <v>60</v>
      </c>
      <c r="M61" s="149">
        <v>70</v>
      </c>
      <c r="N61" s="149">
        <v>120</v>
      </c>
      <c r="O61" s="149">
        <v>50</v>
      </c>
      <c r="P61" s="42" t="e">
        <f>#REF!/#REF!%</f>
        <v>#REF!</v>
      </c>
      <c r="Q61" s="269">
        <f t="shared" si="1"/>
        <v>95.65217391304347</v>
      </c>
      <c r="R61" s="269">
        <f t="shared" si="2"/>
        <v>44</v>
      </c>
      <c r="S61" s="269">
        <f t="shared" si="0"/>
        <v>100</v>
      </c>
      <c r="T61" s="149"/>
      <c r="U61" s="211">
        <v>130</v>
      </c>
      <c r="V61" s="211">
        <v>110</v>
      </c>
      <c r="W61" s="211">
        <v>130</v>
      </c>
      <c r="X61" s="211">
        <v>160</v>
      </c>
      <c r="Y61" s="211">
        <v>135</v>
      </c>
      <c r="Z61" s="211">
        <v>150</v>
      </c>
      <c r="AA61" s="211">
        <v>120</v>
      </c>
      <c r="AB61" s="211">
        <v>98</v>
      </c>
      <c r="AC61" s="211">
        <v>120</v>
      </c>
      <c r="AD61" s="211">
        <v>70</v>
      </c>
      <c r="AE61" s="211">
        <v>55</v>
      </c>
      <c r="AF61" s="211">
        <v>60</v>
      </c>
      <c r="AG61" s="211">
        <v>90</v>
      </c>
      <c r="AH61" s="211">
        <v>75</v>
      </c>
      <c r="AI61" s="211">
        <v>70</v>
      </c>
      <c r="AJ61" s="211">
        <v>150</v>
      </c>
      <c r="AK61" s="211">
        <v>129</v>
      </c>
      <c r="AL61" s="211">
        <v>120</v>
      </c>
      <c r="AM61" s="211">
        <v>80</v>
      </c>
      <c r="AN61" s="211">
        <v>68</v>
      </c>
      <c r="AO61" s="211">
        <v>50</v>
      </c>
      <c r="AP61" s="246"/>
      <c r="AQ61" s="246"/>
      <c r="AR61" s="246"/>
      <c r="AS61" s="246"/>
      <c r="AT61" s="246"/>
      <c r="AU61" s="246"/>
      <c r="AV61" s="246"/>
      <c r="AW61" s="246"/>
      <c r="AX61" s="246"/>
      <c r="AY61" s="246"/>
      <c r="AZ61" s="246"/>
      <c r="BA61" s="246"/>
      <c r="BB61" s="246"/>
      <c r="BC61" s="246"/>
      <c r="BD61" s="246"/>
      <c r="BE61" s="246"/>
      <c r="BF61" s="246"/>
      <c r="BG61" s="246"/>
      <c r="BH61" s="246"/>
      <c r="BI61" s="246"/>
      <c r="BJ61" s="246"/>
      <c r="BK61" s="246"/>
      <c r="BL61" s="246"/>
      <c r="BM61" s="246"/>
      <c r="BN61" s="246"/>
      <c r="BO61" s="246"/>
      <c r="BP61" s="246"/>
      <c r="BQ61" s="246"/>
      <c r="BR61" s="246"/>
      <c r="BS61" s="246"/>
      <c r="BT61" s="246"/>
    </row>
    <row r="62" spans="1:72" s="223" customFormat="1" ht="50.25" customHeight="1">
      <c r="A62" s="149"/>
      <c r="B62" s="150" t="s">
        <v>347</v>
      </c>
      <c r="C62" s="151" t="s">
        <v>298</v>
      </c>
      <c r="D62" s="149">
        <v>16</v>
      </c>
      <c r="E62" s="355">
        <v>15</v>
      </c>
      <c r="F62" s="355">
        <v>7</v>
      </c>
      <c r="G62" s="355">
        <v>15</v>
      </c>
      <c r="H62" s="69"/>
      <c r="I62" s="149">
        <v>1</v>
      </c>
      <c r="J62" s="149">
        <v>1</v>
      </c>
      <c r="K62" s="149"/>
      <c r="L62" s="149"/>
      <c r="M62" s="149">
        <v>1</v>
      </c>
      <c r="N62" s="149">
        <v>5</v>
      </c>
      <c r="O62" s="149">
        <v>7</v>
      </c>
      <c r="P62" s="42" t="e">
        <f>#REF!/#REF!%</f>
        <v>#REF!</v>
      </c>
      <c r="Q62" s="269">
        <f t="shared" si="1"/>
        <v>43.75</v>
      </c>
      <c r="R62" s="269">
        <f t="shared" si="2"/>
        <v>46.666666666666671</v>
      </c>
      <c r="S62" s="269">
        <f t="shared" si="0"/>
        <v>100</v>
      </c>
      <c r="T62" s="149"/>
      <c r="U62" s="211">
        <v>5</v>
      </c>
      <c r="V62" s="211">
        <v>2</v>
      </c>
      <c r="W62" s="211">
        <v>1</v>
      </c>
      <c r="X62" s="211">
        <v>4</v>
      </c>
      <c r="Y62" s="211">
        <v>2</v>
      </c>
      <c r="Z62" s="211">
        <v>1</v>
      </c>
      <c r="AA62" s="211">
        <v>0</v>
      </c>
      <c r="AB62" s="211"/>
      <c r="AC62" s="211"/>
      <c r="AD62" s="211">
        <v>1</v>
      </c>
      <c r="AE62" s="211">
        <v>1</v>
      </c>
      <c r="AF62" s="211">
        <v>0</v>
      </c>
      <c r="AG62" s="211">
        <v>1</v>
      </c>
      <c r="AH62" s="211">
        <v>1</v>
      </c>
      <c r="AI62" s="211">
        <v>1</v>
      </c>
      <c r="AJ62" s="211">
        <v>10</v>
      </c>
      <c r="AK62" s="211">
        <v>6</v>
      </c>
      <c r="AL62" s="211">
        <v>5</v>
      </c>
      <c r="AM62" s="211">
        <v>9</v>
      </c>
      <c r="AN62" s="211">
        <v>8</v>
      </c>
      <c r="AO62" s="211">
        <v>7</v>
      </c>
      <c r="AP62" s="246"/>
      <c r="AQ62" s="246"/>
      <c r="AR62" s="246"/>
      <c r="AS62" s="246"/>
      <c r="AT62" s="246"/>
      <c r="AU62" s="246"/>
      <c r="AV62" s="246"/>
      <c r="AW62" s="246"/>
      <c r="AX62" s="246"/>
      <c r="AY62" s="246"/>
      <c r="AZ62" s="246"/>
      <c r="BA62" s="246"/>
      <c r="BB62" s="246"/>
      <c r="BC62" s="246"/>
      <c r="BD62" s="246"/>
      <c r="BE62" s="246"/>
      <c r="BF62" s="246"/>
      <c r="BG62" s="246"/>
      <c r="BH62" s="246"/>
      <c r="BI62" s="246"/>
      <c r="BJ62" s="246"/>
      <c r="BK62" s="246"/>
      <c r="BL62" s="246"/>
      <c r="BM62" s="246"/>
      <c r="BN62" s="246"/>
      <c r="BO62" s="246"/>
      <c r="BP62" s="246"/>
      <c r="BQ62" s="246"/>
      <c r="BR62" s="246"/>
      <c r="BS62" s="246"/>
      <c r="BT62" s="246"/>
    </row>
    <row r="63" spans="1:72" s="223" customFormat="1" ht="55.5" customHeight="1">
      <c r="A63" s="149"/>
      <c r="B63" s="150" t="s">
        <v>348</v>
      </c>
      <c r="C63" s="151" t="s">
        <v>298</v>
      </c>
      <c r="D63" s="149">
        <v>180</v>
      </c>
      <c r="E63" s="355">
        <v>400</v>
      </c>
      <c r="F63" s="355">
        <v>205</v>
      </c>
      <c r="G63" s="355">
        <v>400</v>
      </c>
      <c r="H63" s="69"/>
      <c r="I63" s="149">
        <v>53</v>
      </c>
      <c r="J63" s="149">
        <v>75</v>
      </c>
      <c r="K63" s="149">
        <v>59</v>
      </c>
      <c r="L63" s="149">
        <v>55</v>
      </c>
      <c r="M63" s="149">
        <v>38</v>
      </c>
      <c r="N63" s="149">
        <v>60</v>
      </c>
      <c r="O63" s="149">
        <v>60</v>
      </c>
      <c r="P63" s="42" t="e">
        <f>#REF!/#REF!%</f>
        <v>#REF!</v>
      </c>
      <c r="Q63" s="269">
        <f t="shared" si="1"/>
        <v>113.88888888888889</v>
      </c>
      <c r="R63" s="269">
        <f t="shared" si="2"/>
        <v>51.25</v>
      </c>
      <c r="S63" s="269">
        <f t="shared" si="0"/>
        <v>100</v>
      </c>
      <c r="T63" s="149"/>
      <c r="U63" s="211">
        <v>45</v>
      </c>
      <c r="V63" s="211">
        <v>45</v>
      </c>
      <c r="W63" s="211">
        <v>53</v>
      </c>
      <c r="X63" s="211">
        <v>73</v>
      </c>
      <c r="Y63" s="211">
        <v>73</v>
      </c>
      <c r="Z63" s="211">
        <v>75</v>
      </c>
      <c r="AA63" s="211">
        <v>55</v>
      </c>
      <c r="AB63" s="211">
        <v>55</v>
      </c>
      <c r="AC63" s="211">
        <v>59</v>
      </c>
      <c r="AD63" s="211">
        <v>47</v>
      </c>
      <c r="AE63" s="211">
        <v>47</v>
      </c>
      <c r="AF63" s="211">
        <v>55</v>
      </c>
      <c r="AG63" s="211">
        <v>28</v>
      </c>
      <c r="AH63" s="211">
        <v>28</v>
      </c>
      <c r="AI63" s="211">
        <v>38</v>
      </c>
      <c r="AJ63" s="211">
        <v>42</v>
      </c>
      <c r="AK63" s="211">
        <v>42</v>
      </c>
      <c r="AL63" s="211">
        <v>60</v>
      </c>
      <c r="AM63" s="211">
        <v>60</v>
      </c>
      <c r="AN63" s="211">
        <v>60</v>
      </c>
      <c r="AO63" s="211">
        <v>60</v>
      </c>
      <c r="AP63" s="246"/>
      <c r="AQ63" s="246"/>
      <c r="AR63" s="246"/>
      <c r="AS63" s="246"/>
      <c r="AT63" s="246"/>
      <c r="AU63" s="246"/>
      <c r="AV63" s="246"/>
      <c r="AW63" s="246"/>
      <c r="AX63" s="246"/>
      <c r="AY63" s="246"/>
      <c r="AZ63" s="246"/>
      <c r="BA63" s="246"/>
      <c r="BB63" s="246"/>
      <c r="BC63" s="246"/>
      <c r="BD63" s="246"/>
      <c r="BE63" s="246"/>
      <c r="BF63" s="246"/>
      <c r="BG63" s="246"/>
      <c r="BH63" s="246"/>
      <c r="BI63" s="246"/>
      <c r="BJ63" s="246"/>
      <c r="BK63" s="246"/>
      <c r="BL63" s="246"/>
      <c r="BM63" s="246"/>
      <c r="BN63" s="246"/>
      <c r="BO63" s="246"/>
      <c r="BP63" s="246"/>
      <c r="BQ63" s="246"/>
      <c r="BR63" s="246"/>
      <c r="BS63" s="246"/>
      <c r="BT63" s="246"/>
    </row>
    <row r="64" spans="1:72" ht="55.5" customHeight="1">
      <c r="A64" s="75"/>
      <c r="B64" s="277" t="s">
        <v>349</v>
      </c>
      <c r="C64" s="256" t="s">
        <v>21</v>
      </c>
      <c r="D64" s="258">
        <v>1.1399999999999999</v>
      </c>
      <c r="E64" s="356">
        <v>1.1599999999999999</v>
      </c>
      <c r="F64" s="358">
        <v>1.17</v>
      </c>
      <c r="G64" s="358">
        <v>1.1599999999999999</v>
      </c>
      <c r="H64" s="69"/>
      <c r="I64" s="256">
        <v>1.1000000000000001</v>
      </c>
      <c r="J64" s="256">
        <v>1.1000000000000001</v>
      </c>
      <c r="K64" s="256">
        <v>1.5</v>
      </c>
      <c r="L64" s="256">
        <v>1.1000000000000001</v>
      </c>
      <c r="M64" s="256">
        <v>1</v>
      </c>
      <c r="N64" s="256">
        <v>1.3</v>
      </c>
      <c r="O64" s="256">
        <v>0.94</v>
      </c>
      <c r="P64" s="269" t="e">
        <f>#REF!/#REF!%</f>
        <v>#REF!</v>
      </c>
      <c r="Q64" s="269">
        <f t="shared" si="1"/>
        <v>102.63157894736842</v>
      </c>
      <c r="R64" s="269">
        <f t="shared" si="2"/>
        <v>100.86206896551724</v>
      </c>
      <c r="S64" s="269">
        <f t="shared" si="0"/>
        <v>100</v>
      </c>
      <c r="T64" s="258"/>
      <c r="U64" s="92">
        <v>1.2</v>
      </c>
      <c r="V64" s="92">
        <v>1.2</v>
      </c>
      <c r="W64" s="92">
        <v>1.1000000000000001</v>
      </c>
      <c r="X64" s="295">
        <v>1.2</v>
      </c>
      <c r="Y64" s="295">
        <v>1.2</v>
      </c>
      <c r="Z64" s="295">
        <v>1.1000000000000001</v>
      </c>
      <c r="AA64" s="295">
        <v>1.6</v>
      </c>
      <c r="AB64" s="295">
        <v>1.6</v>
      </c>
      <c r="AC64" s="295">
        <v>1.5</v>
      </c>
      <c r="AD64" s="295">
        <v>1</v>
      </c>
      <c r="AE64" s="295">
        <v>1.1000000000000001</v>
      </c>
      <c r="AF64" s="295">
        <v>1.1000000000000001</v>
      </c>
      <c r="AG64" s="295">
        <v>1</v>
      </c>
      <c r="AH64" s="295">
        <v>1</v>
      </c>
      <c r="AI64" s="295">
        <v>1</v>
      </c>
      <c r="AJ64" s="295">
        <v>1.4</v>
      </c>
      <c r="AK64" s="295">
        <v>1.4</v>
      </c>
      <c r="AL64" s="295">
        <v>1.3</v>
      </c>
      <c r="AM64" s="299">
        <v>0.95</v>
      </c>
      <c r="AN64" s="299">
        <v>0.95</v>
      </c>
      <c r="AO64" s="299">
        <v>0.94</v>
      </c>
    </row>
    <row r="65" spans="1:93" ht="60" customHeight="1">
      <c r="A65" s="75"/>
      <c r="B65" s="277" t="s">
        <v>639</v>
      </c>
      <c r="C65" s="256" t="s">
        <v>21</v>
      </c>
      <c r="D65" s="300">
        <v>0.8</v>
      </c>
      <c r="E65" s="359">
        <v>0.8</v>
      </c>
      <c r="F65" s="358">
        <v>0.8</v>
      </c>
      <c r="G65" s="358">
        <v>0.8</v>
      </c>
      <c r="H65" s="69"/>
      <c r="I65" s="256">
        <v>0.6</v>
      </c>
      <c r="J65" s="256">
        <v>0.5</v>
      </c>
      <c r="K65" s="256">
        <v>1</v>
      </c>
      <c r="L65" s="256">
        <v>0.8</v>
      </c>
      <c r="M65" s="256">
        <v>0.9</v>
      </c>
      <c r="N65" s="256">
        <v>1</v>
      </c>
      <c r="O65" s="256">
        <v>1</v>
      </c>
      <c r="P65" s="269" t="e">
        <f>#REF!/#REF!%</f>
        <v>#REF!</v>
      </c>
      <c r="Q65" s="269">
        <f t="shared" si="1"/>
        <v>100</v>
      </c>
      <c r="R65" s="269">
        <f t="shared" si="2"/>
        <v>100</v>
      </c>
      <c r="S65" s="269">
        <f t="shared" si="0"/>
        <v>100</v>
      </c>
      <c r="T65" s="300"/>
      <c r="U65" s="295">
        <v>0.6</v>
      </c>
      <c r="V65" s="295">
        <v>0.6</v>
      </c>
      <c r="W65" s="295">
        <v>0.6</v>
      </c>
      <c r="X65" s="295">
        <v>0.5</v>
      </c>
      <c r="Y65" s="295">
        <v>0.5</v>
      </c>
      <c r="Z65" s="295">
        <v>0.5</v>
      </c>
      <c r="AA65" s="295">
        <v>1</v>
      </c>
      <c r="AB65" s="295">
        <v>1</v>
      </c>
      <c r="AC65" s="295">
        <v>1</v>
      </c>
      <c r="AD65" s="295">
        <v>0.8</v>
      </c>
      <c r="AE65" s="295">
        <v>0.8</v>
      </c>
      <c r="AF65" s="295">
        <v>0.8</v>
      </c>
      <c r="AG65" s="295">
        <v>0.9</v>
      </c>
      <c r="AH65" s="295">
        <v>0.9</v>
      </c>
      <c r="AI65" s="295">
        <v>0.9</v>
      </c>
      <c r="AJ65" s="295">
        <v>1</v>
      </c>
      <c r="AK65" s="295">
        <v>1</v>
      </c>
      <c r="AL65" s="295">
        <v>1</v>
      </c>
      <c r="AM65" s="295">
        <v>1</v>
      </c>
      <c r="AN65" s="295">
        <v>1</v>
      </c>
      <c r="AO65" s="293">
        <v>1</v>
      </c>
    </row>
    <row r="66" spans="1:93" ht="67.5" customHeight="1">
      <c r="A66" s="75"/>
      <c r="B66" s="277" t="s">
        <v>350</v>
      </c>
      <c r="C66" s="256" t="s">
        <v>21</v>
      </c>
      <c r="D66" s="301">
        <v>83.857142857143003</v>
      </c>
      <c r="E66" s="359">
        <v>83.857142857143003</v>
      </c>
      <c r="F66" s="358">
        <v>83.857142857143003</v>
      </c>
      <c r="G66" s="358">
        <v>83.857142857143003</v>
      </c>
      <c r="H66" s="69"/>
      <c r="I66" s="256">
        <v>85</v>
      </c>
      <c r="J66" s="256">
        <v>84</v>
      </c>
      <c r="K66" s="256">
        <v>82</v>
      </c>
      <c r="L66" s="256">
        <v>85</v>
      </c>
      <c r="M66" s="256">
        <v>83</v>
      </c>
      <c r="N66" s="256">
        <v>85</v>
      </c>
      <c r="O66" s="256">
        <v>83</v>
      </c>
      <c r="P66" s="269" t="e">
        <f>#REF!/#REF!%</f>
        <v>#REF!</v>
      </c>
      <c r="Q66" s="269">
        <f t="shared" si="1"/>
        <v>100</v>
      </c>
      <c r="R66" s="269">
        <f t="shared" si="2"/>
        <v>100</v>
      </c>
      <c r="S66" s="269">
        <f t="shared" si="0"/>
        <v>100</v>
      </c>
      <c r="T66" s="301"/>
      <c r="U66" s="293">
        <v>85</v>
      </c>
      <c r="V66" s="293">
        <v>85</v>
      </c>
      <c r="W66" s="293">
        <v>85</v>
      </c>
      <c r="X66" s="293">
        <v>84</v>
      </c>
      <c r="Y66" s="293">
        <v>84</v>
      </c>
      <c r="Z66" s="293">
        <v>84</v>
      </c>
      <c r="AA66" s="293">
        <v>82</v>
      </c>
      <c r="AB66" s="293">
        <v>82</v>
      </c>
      <c r="AC66" s="293">
        <v>82</v>
      </c>
      <c r="AD66" s="293">
        <v>85</v>
      </c>
      <c r="AE66" s="293">
        <v>85</v>
      </c>
      <c r="AF66" s="293">
        <v>85</v>
      </c>
      <c r="AG66" s="293">
        <v>83</v>
      </c>
      <c r="AH66" s="293">
        <v>83</v>
      </c>
      <c r="AI66" s="293">
        <v>83</v>
      </c>
      <c r="AJ66" s="293">
        <v>85</v>
      </c>
      <c r="AK66" s="293">
        <v>85</v>
      </c>
      <c r="AL66" s="293">
        <v>85</v>
      </c>
      <c r="AM66" s="293">
        <v>83</v>
      </c>
      <c r="AN66" s="293">
        <v>83</v>
      </c>
      <c r="AO66" s="293">
        <v>83</v>
      </c>
    </row>
    <row r="67" spans="1:93" ht="70.5" customHeight="1">
      <c r="A67" s="75"/>
      <c r="B67" s="302" t="s">
        <v>640</v>
      </c>
      <c r="C67" s="256" t="s">
        <v>21</v>
      </c>
      <c r="D67" s="301">
        <v>83.142857142856997</v>
      </c>
      <c r="E67" s="359">
        <v>83.142857142856997</v>
      </c>
      <c r="F67" s="358">
        <v>83.142857142856997</v>
      </c>
      <c r="G67" s="358">
        <v>83.142857142856997</v>
      </c>
      <c r="H67" s="69"/>
      <c r="I67" s="256">
        <v>83</v>
      </c>
      <c r="J67" s="256">
        <v>83</v>
      </c>
      <c r="K67" s="256">
        <v>84</v>
      </c>
      <c r="L67" s="256">
        <v>80</v>
      </c>
      <c r="M67" s="256">
        <v>82</v>
      </c>
      <c r="N67" s="256">
        <v>85</v>
      </c>
      <c r="O67" s="256">
        <v>85</v>
      </c>
      <c r="P67" s="269" t="e">
        <f>#REF!/#REF!%</f>
        <v>#REF!</v>
      </c>
      <c r="Q67" s="269">
        <f t="shared" si="1"/>
        <v>100</v>
      </c>
      <c r="R67" s="269">
        <f t="shared" si="2"/>
        <v>100</v>
      </c>
      <c r="S67" s="269">
        <f t="shared" si="0"/>
        <v>100</v>
      </c>
      <c r="T67" s="301"/>
      <c r="U67" s="293">
        <v>83</v>
      </c>
      <c r="V67" s="293">
        <v>83</v>
      </c>
      <c r="W67" s="293">
        <v>83</v>
      </c>
      <c r="X67" s="293">
        <v>83</v>
      </c>
      <c r="Y67" s="293">
        <v>83</v>
      </c>
      <c r="Z67" s="293">
        <v>83</v>
      </c>
      <c r="AA67" s="293">
        <v>84</v>
      </c>
      <c r="AB67" s="293">
        <v>84</v>
      </c>
      <c r="AC67" s="293">
        <v>84</v>
      </c>
      <c r="AD67" s="293">
        <v>80</v>
      </c>
      <c r="AE67" s="293">
        <v>80</v>
      </c>
      <c r="AF67" s="293">
        <v>80</v>
      </c>
      <c r="AG67" s="293">
        <v>82</v>
      </c>
      <c r="AH67" s="293">
        <v>82</v>
      </c>
      <c r="AI67" s="293">
        <v>82</v>
      </c>
      <c r="AJ67" s="293">
        <v>85</v>
      </c>
      <c r="AK67" s="293">
        <v>85</v>
      </c>
      <c r="AL67" s="293">
        <v>85</v>
      </c>
      <c r="AM67" s="293">
        <v>85</v>
      </c>
      <c r="AN67" s="293">
        <v>85</v>
      </c>
      <c r="AO67" s="293">
        <v>85</v>
      </c>
    </row>
    <row r="68" spans="1:93" ht="68.25" customHeight="1">
      <c r="A68" s="75"/>
      <c r="B68" s="277" t="s">
        <v>351</v>
      </c>
      <c r="C68" s="256" t="s">
        <v>28</v>
      </c>
      <c r="D68" s="75">
        <v>9</v>
      </c>
      <c r="E68" s="355">
        <v>10</v>
      </c>
      <c r="F68" s="355">
        <v>3</v>
      </c>
      <c r="G68" s="355">
        <v>10</v>
      </c>
      <c r="H68" s="69"/>
      <c r="I68" s="75">
        <v>2</v>
      </c>
      <c r="J68" s="75">
        <v>2</v>
      </c>
      <c r="K68" s="75">
        <v>2</v>
      </c>
      <c r="L68" s="75">
        <v>1</v>
      </c>
      <c r="M68" s="75">
        <v>1</v>
      </c>
      <c r="N68" s="75">
        <v>1</v>
      </c>
      <c r="O68" s="75">
        <v>1</v>
      </c>
      <c r="P68" s="269" t="e">
        <f>#REF!/#REF!%</f>
        <v>#REF!</v>
      </c>
      <c r="Q68" s="269">
        <f t="shared" si="1"/>
        <v>33.333333333333336</v>
      </c>
      <c r="R68" s="269">
        <f t="shared" si="2"/>
        <v>30</v>
      </c>
      <c r="S68" s="269">
        <f t="shared" si="0"/>
        <v>100</v>
      </c>
      <c r="T68" s="75"/>
      <c r="U68" s="293">
        <v>2</v>
      </c>
      <c r="V68" s="293">
        <v>2</v>
      </c>
      <c r="W68" s="293">
        <v>2</v>
      </c>
      <c r="X68" s="293">
        <v>2</v>
      </c>
      <c r="Y68" s="293">
        <v>2</v>
      </c>
      <c r="Z68" s="293">
        <v>2</v>
      </c>
      <c r="AA68" s="293">
        <v>2</v>
      </c>
      <c r="AB68" s="293">
        <v>2</v>
      </c>
      <c r="AC68" s="293">
        <v>2</v>
      </c>
      <c r="AD68" s="293">
        <v>1</v>
      </c>
      <c r="AE68" s="293">
        <v>1</v>
      </c>
      <c r="AF68" s="293">
        <v>1</v>
      </c>
      <c r="AG68" s="293">
        <v>1</v>
      </c>
      <c r="AH68" s="293">
        <v>1</v>
      </c>
      <c r="AI68" s="293">
        <v>1</v>
      </c>
      <c r="AJ68" s="293">
        <v>1</v>
      </c>
      <c r="AK68" s="293">
        <v>1</v>
      </c>
      <c r="AL68" s="293">
        <v>1</v>
      </c>
      <c r="AM68" s="293">
        <v>1</v>
      </c>
      <c r="AN68" s="293">
        <v>1</v>
      </c>
      <c r="AO68" s="293">
        <v>1</v>
      </c>
    </row>
    <row r="69" spans="1:93" s="122" customFormat="1" ht="46.5" customHeight="1">
      <c r="A69" s="127">
        <v>8</v>
      </c>
      <c r="B69" s="274" t="s">
        <v>352</v>
      </c>
      <c r="C69" s="248"/>
      <c r="D69" s="127"/>
      <c r="E69" s="357"/>
      <c r="F69" s="69"/>
      <c r="G69" s="127"/>
      <c r="H69" s="69"/>
      <c r="I69" s="127"/>
      <c r="J69" s="127"/>
      <c r="K69" s="127"/>
      <c r="L69" s="127"/>
      <c r="M69" s="127"/>
      <c r="N69" s="127"/>
      <c r="O69" s="127"/>
      <c r="P69" s="268"/>
      <c r="Q69" s="269"/>
      <c r="R69" s="269"/>
      <c r="S69" s="269"/>
      <c r="T69" s="139"/>
      <c r="U69" s="280"/>
      <c r="V69" s="280"/>
      <c r="W69" s="280"/>
      <c r="X69" s="280"/>
      <c r="Y69" s="280"/>
      <c r="Z69" s="280"/>
      <c r="AA69" s="280"/>
      <c r="AB69" s="280"/>
      <c r="AC69" s="280"/>
      <c r="AD69" s="280"/>
      <c r="AE69" s="280"/>
      <c r="AF69" s="280"/>
      <c r="AG69" s="280"/>
      <c r="AH69" s="280"/>
      <c r="AI69" s="280"/>
      <c r="AJ69" s="280"/>
      <c r="AK69" s="280"/>
      <c r="AL69" s="280"/>
      <c r="AM69" s="280"/>
      <c r="AN69" s="280"/>
      <c r="AO69" s="280"/>
    </row>
    <row r="70" spans="1:93" ht="62.25" customHeight="1">
      <c r="A70" s="75"/>
      <c r="B70" s="277" t="s">
        <v>353</v>
      </c>
      <c r="C70" s="256" t="s">
        <v>28</v>
      </c>
      <c r="D70" s="75">
        <v>9</v>
      </c>
      <c r="E70" s="355">
        <v>10</v>
      </c>
      <c r="F70" s="69"/>
      <c r="G70" s="75"/>
      <c r="H70" s="69"/>
      <c r="I70" s="75">
        <v>2</v>
      </c>
      <c r="J70" s="75">
        <v>1</v>
      </c>
      <c r="K70" s="75">
        <v>2</v>
      </c>
      <c r="L70" s="75">
        <v>1</v>
      </c>
      <c r="M70" s="75">
        <v>1</v>
      </c>
      <c r="N70" s="75">
        <v>2</v>
      </c>
      <c r="O70" s="75">
        <v>1</v>
      </c>
      <c r="P70" s="269" t="e">
        <f>#REF!/#REF!%</f>
        <v>#REF!</v>
      </c>
      <c r="Q70" s="269">
        <f t="shared" si="1"/>
        <v>0</v>
      </c>
      <c r="R70" s="269">
        <f t="shared" si="2"/>
        <v>0</v>
      </c>
      <c r="S70" s="269">
        <f t="shared" si="0"/>
        <v>0</v>
      </c>
      <c r="T70" s="139"/>
      <c r="U70" s="293">
        <v>1</v>
      </c>
      <c r="V70" s="293">
        <v>2</v>
      </c>
      <c r="W70" s="293">
        <v>2</v>
      </c>
      <c r="X70" s="293">
        <v>2</v>
      </c>
      <c r="Y70" s="293">
        <v>4</v>
      </c>
      <c r="Z70" s="293">
        <v>1</v>
      </c>
      <c r="AA70" s="293">
        <v>2</v>
      </c>
      <c r="AB70" s="293">
        <v>3</v>
      </c>
      <c r="AC70" s="293">
        <v>2</v>
      </c>
      <c r="AD70" s="293">
        <v>1</v>
      </c>
      <c r="AE70" s="293">
        <v>1</v>
      </c>
      <c r="AF70" s="293">
        <v>1</v>
      </c>
      <c r="AG70" s="293">
        <v>1</v>
      </c>
      <c r="AH70" s="293">
        <v>1</v>
      </c>
      <c r="AI70" s="293">
        <v>1</v>
      </c>
      <c r="AJ70" s="293">
        <v>3</v>
      </c>
      <c r="AK70" s="293">
        <v>3</v>
      </c>
      <c r="AL70" s="293">
        <v>2</v>
      </c>
      <c r="AM70" s="293">
        <v>0</v>
      </c>
      <c r="AN70" s="293">
        <v>2</v>
      </c>
      <c r="AO70" s="293">
        <v>1</v>
      </c>
    </row>
    <row r="71" spans="1:93" ht="62.25" customHeight="1">
      <c r="A71" s="75"/>
      <c r="B71" s="277" t="s">
        <v>354</v>
      </c>
      <c r="C71" s="256" t="s">
        <v>28</v>
      </c>
      <c r="D71" s="75">
        <v>9</v>
      </c>
      <c r="E71" s="355">
        <v>10</v>
      </c>
      <c r="F71" s="69"/>
      <c r="G71" s="75"/>
      <c r="H71" s="69"/>
      <c r="I71" s="75">
        <v>2</v>
      </c>
      <c r="J71" s="75">
        <v>1</v>
      </c>
      <c r="K71" s="75">
        <v>2</v>
      </c>
      <c r="L71" s="75">
        <v>1</v>
      </c>
      <c r="M71" s="75">
        <v>1</v>
      </c>
      <c r="N71" s="75">
        <v>2</v>
      </c>
      <c r="O71" s="75">
        <v>1</v>
      </c>
      <c r="P71" s="269" t="e">
        <f>#REF!/#REF!%</f>
        <v>#REF!</v>
      </c>
      <c r="Q71" s="269">
        <f t="shared" si="1"/>
        <v>0</v>
      </c>
      <c r="R71" s="269">
        <f t="shared" si="2"/>
        <v>0</v>
      </c>
      <c r="S71" s="269">
        <f t="shared" si="0"/>
        <v>0</v>
      </c>
      <c r="T71" s="149"/>
      <c r="U71" s="293">
        <v>1</v>
      </c>
      <c r="V71" s="293">
        <v>2</v>
      </c>
      <c r="W71" s="293">
        <v>2</v>
      </c>
      <c r="X71" s="293">
        <v>1</v>
      </c>
      <c r="Y71" s="293">
        <v>4</v>
      </c>
      <c r="Z71" s="293">
        <v>1</v>
      </c>
      <c r="AA71" s="293">
        <v>1</v>
      </c>
      <c r="AB71" s="293">
        <v>3</v>
      </c>
      <c r="AC71" s="293">
        <v>2</v>
      </c>
      <c r="AD71" s="293">
        <v>1</v>
      </c>
      <c r="AE71" s="293">
        <v>1</v>
      </c>
      <c r="AF71" s="293">
        <v>1</v>
      </c>
      <c r="AG71" s="293">
        <v>2</v>
      </c>
      <c r="AH71" s="293">
        <v>1</v>
      </c>
      <c r="AI71" s="293">
        <v>1</v>
      </c>
      <c r="AJ71" s="293">
        <v>3</v>
      </c>
      <c r="AK71" s="293">
        <v>3</v>
      </c>
      <c r="AL71" s="293">
        <v>2</v>
      </c>
      <c r="AM71" s="293">
        <v>0</v>
      </c>
      <c r="AN71" s="293">
        <v>2</v>
      </c>
      <c r="AO71" s="293">
        <v>1</v>
      </c>
    </row>
    <row r="72" spans="1:93" ht="62.25" customHeight="1">
      <c r="A72" s="75"/>
      <c r="B72" s="76" t="s">
        <v>355</v>
      </c>
      <c r="C72" s="303" t="s">
        <v>356</v>
      </c>
      <c r="D72" s="75">
        <v>242</v>
      </c>
      <c r="E72" s="355">
        <v>245</v>
      </c>
      <c r="F72" s="69"/>
      <c r="G72" s="75"/>
      <c r="H72" s="69"/>
      <c r="I72" s="75">
        <v>32</v>
      </c>
      <c r="J72" s="75">
        <v>35</v>
      </c>
      <c r="K72" s="75">
        <v>90</v>
      </c>
      <c r="L72" s="75">
        <v>11</v>
      </c>
      <c r="M72" s="75">
        <v>13</v>
      </c>
      <c r="N72" s="75">
        <v>48</v>
      </c>
      <c r="O72" s="75">
        <v>16</v>
      </c>
      <c r="P72" s="269" t="e">
        <f>#REF!/#REF!%</f>
        <v>#REF!</v>
      </c>
      <c r="Q72" s="269">
        <f t="shared" si="1"/>
        <v>0</v>
      </c>
      <c r="R72" s="269">
        <f t="shared" si="2"/>
        <v>0</v>
      </c>
      <c r="S72" s="269">
        <f t="shared" si="0"/>
        <v>0</v>
      </c>
      <c r="T72" s="75"/>
      <c r="U72" s="293">
        <v>32</v>
      </c>
      <c r="V72" s="293">
        <v>32</v>
      </c>
      <c r="W72" s="293">
        <v>32</v>
      </c>
      <c r="X72" s="293">
        <v>35</v>
      </c>
      <c r="Y72" s="293">
        <v>35</v>
      </c>
      <c r="Z72" s="293">
        <v>35</v>
      </c>
      <c r="AA72" s="293">
        <v>90</v>
      </c>
      <c r="AB72" s="293">
        <v>90</v>
      </c>
      <c r="AC72" s="293">
        <v>90</v>
      </c>
      <c r="AD72" s="293">
        <v>11</v>
      </c>
      <c r="AE72" s="293">
        <v>11</v>
      </c>
      <c r="AF72" s="293">
        <v>11</v>
      </c>
      <c r="AG72" s="293">
        <v>13</v>
      </c>
      <c r="AH72" s="293">
        <v>13</v>
      </c>
      <c r="AI72" s="293">
        <v>13</v>
      </c>
      <c r="AJ72" s="293">
        <v>48</v>
      </c>
      <c r="AK72" s="293">
        <v>48</v>
      </c>
      <c r="AL72" s="293">
        <v>48</v>
      </c>
      <c r="AM72" s="293">
        <v>16</v>
      </c>
      <c r="AN72" s="293">
        <v>16</v>
      </c>
      <c r="AO72" s="293">
        <v>16</v>
      </c>
    </row>
    <row r="73" spans="1:93" s="122" customFormat="1" ht="51.75" customHeight="1">
      <c r="A73" s="127">
        <v>9</v>
      </c>
      <c r="B73" s="274" t="s">
        <v>357</v>
      </c>
      <c r="C73" s="248"/>
      <c r="D73" s="127"/>
      <c r="E73" s="357"/>
      <c r="F73" s="69"/>
      <c r="G73" s="127"/>
      <c r="H73" s="69"/>
      <c r="I73" s="127"/>
      <c r="J73" s="127"/>
      <c r="K73" s="127"/>
      <c r="L73" s="127"/>
      <c r="M73" s="127"/>
      <c r="N73" s="127"/>
      <c r="O73" s="127"/>
      <c r="P73" s="268"/>
      <c r="Q73" s="269"/>
      <c r="R73" s="269"/>
      <c r="S73" s="269"/>
      <c r="T73" s="127"/>
      <c r="U73" s="280"/>
      <c r="V73" s="280"/>
      <c r="W73" s="280"/>
      <c r="X73" s="280"/>
      <c r="Y73" s="280"/>
      <c r="Z73" s="280"/>
      <c r="AA73" s="280"/>
      <c r="AB73" s="280"/>
      <c r="AC73" s="280"/>
      <c r="AD73" s="280"/>
      <c r="AE73" s="280"/>
      <c r="AF73" s="280"/>
      <c r="AG73" s="280"/>
      <c r="AH73" s="280"/>
      <c r="AI73" s="280"/>
      <c r="AJ73" s="280"/>
      <c r="AK73" s="280"/>
      <c r="AL73" s="280"/>
      <c r="AM73" s="280"/>
      <c r="AN73" s="280"/>
      <c r="AO73" s="280"/>
    </row>
    <row r="74" spans="1:93" ht="54.75" customHeight="1">
      <c r="A74" s="75"/>
      <c r="B74" s="277" t="s">
        <v>358</v>
      </c>
      <c r="C74" s="256" t="s">
        <v>173</v>
      </c>
      <c r="D74" s="75">
        <v>7</v>
      </c>
      <c r="E74" s="355">
        <v>7</v>
      </c>
      <c r="F74" s="355">
        <v>7</v>
      </c>
      <c r="G74" s="355">
        <v>7</v>
      </c>
      <c r="H74" s="69"/>
      <c r="I74" s="75">
        <v>1</v>
      </c>
      <c r="J74" s="75">
        <v>1</v>
      </c>
      <c r="K74" s="75">
        <v>1</v>
      </c>
      <c r="L74" s="75">
        <v>1</v>
      </c>
      <c r="M74" s="75">
        <v>1</v>
      </c>
      <c r="N74" s="75">
        <v>1</v>
      </c>
      <c r="O74" s="75">
        <v>1</v>
      </c>
      <c r="P74" s="269" t="e">
        <f>#REF!/#REF!%</f>
        <v>#REF!</v>
      </c>
      <c r="Q74" s="269">
        <f t="shared" ref="Q74:Q76" si="5">F74/D74%</f>
        <v>99.999999999999986</v>
      </c>
      <c r="R74" s="269">
        <f t="shared" ref="R74:R77" si="6">F74/E74%</f>
        <v>99.999999999999986</v>
      </c>
      <c r="S74" s="269">
        <f t="shared" ref="S74:S77" si="7">G74/E74%</f>
        <v>99.999999999999986</v>
      </c>
      <c r="T74" s="75"/>
      <c r="U74" s="293">
        <v>1</v>
      </c>
      <c r="V74" s="293">
        <v>1</v>
      </c>
      <c r="W74" s="293">
        <v>1</v>
      </c>
      <c r="X74" s="293">
        <v>1</v>
      </c>
      <c r="Y74" s="293">
        <v>1</v>
      </c>
      <c r="Z74" s="293">
        <v>1</v>
      </c>
      <c r="AA74" s="293">
        <v>1</v>
      </c>
      <c r="AB74" s="293">
        <v>1</v>
      </c>
      <c r="AC74" s="293">
        <v>1</v>
      </c>
      <c r="AD74" s="293">
        <v>1</v>
      </c>
      <c r="AE74" s="293">
        <v>1</v>
      </c>
      <c r="AF74" s="293">
        <v>1</v>
      </c>
      <c r="AG74" s="293">
        <v>1</v>
      </c>
      <c r="AH74" s="293">
        <v>1</v>
      </c>
      <c r="AI74" s="293">
        <v>1</v>
      </c>
      <c r="AJ74" s="293">
        <v>1</v>
      </c>
      <c r="AK74" s="293">
        <v>1</v>
      </c>
      <c r="AL74" s="293">
        <v>1</v>
      </c>
      <c r="AM74" s="293">
        <v>1</v>
      </c>
      <c r="AN74" s="293">
        <v>1</v>
      </c>
      <c r="AO74" s="293">
        <v>1</v>
      </c>
    </row>
    <row r="75" spans="1:93" ht="54.75" customHeight="1">
      <c r="A75" s="75"/>
      <c r="B75" s="277" t="s">
        <v>359</v>
      </c>
      <c r="C75" s="256" t="s">
        <v>21</v>
      </c>
      <c r="D75" s="75">
        <v>100</v>
      </c>
      <c r="E75" s="355">
        <v>100</v>
      </c>
      <c r="F75" s="355">
        <v>100</v>
      </c>
      <c r="G75" s="355">
        <v>100</v>
      </c>
      <c r="H75" s="69"/>
      <c r="I75" s="75">
        <v>100</v>
      </c>
      <c r="J75" s="75">
        <v>100</v>
      </c>
      <c r="K75" s="75">
        <v>100</v>
      </c>
      <c r="L75" s="75">
        <v>100</v>
      </c>
      <c r="M75" s="75">
        <v>100</v>
      </c>
      <c r="N75" s="75">
        <v>100</v>
      </c>
      <c r="O75" s="75">
        <v>100</v>
      </c>
      <c r="P75" s="269" t="e">
        <f>#REF!/#REF!%</f>
        <v>#REF!</v>
      </c>
      <c r="Q75" s="269">
        <f t="shared" si="5"/>
        <v>100</v>
      </c>
      <c r="R75" s="269">
        <f t="shared" si="6"/>
        <v>100</v>
      </c>
      <c r="S75" s="269">
        <f t="shared" si="7"/>
        <v>100</v>
      </c>
      <c r="T75" s="256"/>
      <c r="U75" s="293">
        <v>100</v>
      </c>
      <c r="V75" s="293">
        <v>100</v>
      </c>
      <c r="W75" s="293">
        <v>100</v>
      </c>
      <c r="X75" s="293">
        <v>100</v>
      </c>
      <c r="Y75" s="293">
        <v>100</v>
      </c>
      <c r="Z75" s="293">
        <v>100</v>
      </c>
      <c r="AA75" s="293">
        <v>100</v>
      </c>
      <c r="AB75" s="293">
        <v>100</v>
      </c>
      <c r="AC75" s="293">
        <v>100</v>
      </c>
      <c r="AD75" s="293">
        <v>100</v>
      </c>
      <c r="AE75" s="293">
        <v>100</v>
      </c>
      <c r="AF75" s="293">
        <v>100</v>
      </c>
      <c r="AG75" s="293">
        <v>100</v>
      </c>
      <c r="AH75" s="293">
        <v>100</v>
      </c>
      <c r="AI75" s="293">
        <v>100</v>
      </c>
      <c r="AJ75" s="293">
        <v>100</v>
      </c>
      <c r="AK75" s="293">
        <v>100</v>
      </c>
      <c r="AL75" s="293">
        <v>100</v>
      </c>
      <c r="AM75" s="293">
        <v>100</v>
      </c>
      <c r="AN75" s="293">
        <v>100</v>
      </c>
      <c r="AO75" s="293">
        <v>100</v>
      </c>
    </row>
    <row r="76" spans="1:93" ht="54.75" customHeight="1">
      <c r="A76" s="75"/>
      <c r="B76" s="277" t="s">
        <v>360</v>
      </c>
      <c r="C76" s="256" t="s">
        <v>21</v>
      </c>
      <c r="D76" s="75">
        <v>100</v>
      </c>
      <c r="E76" s="355">
        <v>100</v>
      </c>
      <c r="F76" s="355">
        <v>100</v>
      </c>
      <c r="G76" s="355">
        <v>100</v>
      </c>
      <c r="H76" s="69"/>
      <c r="I76" s="75">
        <v>100</v>
      </c>
      <c r="J76" s="75">
        <v>100</v>
      </c>
      <c r="K76" s="75">
        <v>100</v>
      </c>
      <c r="L76" s="75">
        <v>100</v>
      </c>
      <c r="M76" s="75">
        <v>100</v>
      </c>
      <c r="N76" s="75">
        <v>100</v>
      </c>
      <c r="O76" s="75">
        <v>100</v>
      </c>
      <c r="P76" s="269" t="e">
        <f>#REF!/#REF!%</f>
        <v>#REF!</v>
      </c>
      <c r="Q76" s="269">
        <f t="shared" si="5"/>
        <v>100</v>
      </c>
      <c r="R76" s="269">
        <f t="shared" si="6"/>
        <v>100</v>
      </c>
      <c r="S76" s="269">
        <f t="shared" si="7"/>
        <v>100</v>
      </c>
      <c r="T76" s="256"/>
      <c r="U76" s="293">
        <v>100</v>
      </c>
      <c r="V76" s="293">
        <v>100</v>
      </c>
      <c r="W76" s="293">
        <v>100</v>
      </c>
      <c r="X76" s="293">
        <v>100</v>
      </c>
      <c r="Y76" s="293">
        <v>100</v>
      </c>
      <c r="Z76" s="293">
        <v>100</v>
      </c>
      <c r="AA76" s="293">
        <v>100</v>
      </c>
      <c r="AB76" s="293">
        <v>100</v>
      </c>
      <c r="AC76" s="293">
        <v>100</v>
      </c>
      <c r="AD76" s="293">
        <v>100</v>
      </c>
      <c r="AE76" s="293">
        <v>100</v>
      </c>
      <c r="AF76" s="293">
        <v>100</v>
      </c>
      <c r="AG76" s="293">
        <v>100</v>
      </c>
      <c r="AH76" s="293">
        <v>100</v>
      </c>
      <c r="AI76" s="293">
        <v>100</v>
      </c>
      <c r="AJ76" s="293">
        <v>100</v>
      </c>
      <c r="AK76" s="293">
        <v>100</v>
      </c>
      <c r="AL76" s="293">
        <v>100</v>
      </c>
      <c r="AM76" s="293">
        <v>100</v>
      </c>
      <c r="AN76" s="293">
        <v>100</v>
      </c>
      <c r="AO76" s="293">
        <v>100</v>
      </c>
    </row>
    <row r="77" spans="1:93" ht="40.5" customHeight="1">
      <c r="A77" s="75"/>
      <c r="B77" s="277" t="s">
        <v>362</v>
      </c>
      <c r="C77" s="256" t="s">
        <v>361</v>
      </c>
      <c r="D77" s="75">
        <v>0</v>
      </c>
      <c r="E77" s="355">
        <v>2</v>
      </c>
      <c r="F77" s="355"/>
      <c r="G77" s="75">
        <v>2</v>
      </c>
      <c r="H77" s="69"/>
      <c r="I77" s="75"/>
      <c r="J77" s="75"/>
      <c r="K77" s="75"/>
      <c r="L77" s="75"/>
      <c r="M77" s="75"/>
      <c r="N77" s="75"/>
      <c r="O77" s="75"/>
      <c r="P77" s="269" t="e">
        <f>#REF!/#REF!%</f>
        <v>#REF!</v>
      </c>
      <c r="Q77" s="269"/>
      <c r="R77" s="269">
        <f t="shared" si="6"/>
        <v>0</v>
      </c>
      <c r="S77" s="269">
        <f t="shared" si="7"/>
        <v>100</v>
      </c>
      <c r="T77" s="75"/>
      <c r="U77" s="293"/>
      <c r="V77" s="293"/>
      <c r="W77" s="293"/>
      <c r="X77" s="293"/>
      <c r="Y77" s="293"/>
      <c r="Z77" s="293"/>
      <c r="AA77" s="293"/>
      <c r="AB77" s="293"/>
      <c r="AC77" s="293"/>
      <c r="AD77" s="293"/>
      <c r="AE77" s="293"/>
      <c r="AF77" s="293"/>
      <c r="AG77" s="293"/>
      <c r="AH77" s="293"/>
      <c r="AI77" s="293"/>
      <c r="AJ77" s="293"/>
      <c r="AK77" s="293"/>
      <c r="AL77" s="293"/>
      <c r="AM77" s="293"/>
      <c r="AN77" s="293"/>
      <c r="AO77" s="293"/>
    </row>
    <row r="78" spans="1:93" ht="40.5" hidden="1" customHeight="1">
      <c r="A78" s="75"/>
      <c r="B78" s="291" t="s">
        <v>363</v>
      </c>
      <c r="C78" s="256" t="s">
        <v>361</v>
      </c>
      <c r="D78" s="75">
        <v>0</v>
      </c>
      <c r="E78" s="355">
        <v>0</v>
      </c>
      <c r="F78" s="69"/>
      <c r="G78" s="75"/>
      <c r="H78" s="69"/>
      <c r="I78" s="75"/>
      <c r="J78" s="75"/>
      <c r="K78" s="75"/>
      <c r="L78" s="75"/>
      <c r="M78" s="75"/>
      <c r="N78" s="75"/>
      <c r="O78" s="75"/>
      <c r="P78" s="269" t="e">
        <f>#REF!/#REF!%</f>
        <v>#REF!</v>
      </c>
      <c r="Q78" s="269" t="e">
        <f t="shared" ref="Q78:Q79" si="8">F78/D78%</f>
        <v>#DIV/0!</v>
      </c>
      <c r="R78" s="269" t="e">
        <f t="shared" ref="R78:R79" si="9">F78/E78%</f>
        <v>#DIV/0!</v>
      </c>
      <c r="S78" s="269" t="e">
        <f t="shared" ref="S78:S79" si="10">G78/E78%</f>
        <v>#DIV/0!</v>
      </c>
      <c r="T78" s="75"/>
      <c r="U78" s="293"/>
      <c r="V78" s="293"/>
      <c r="W78" s="293"/>
      <c r="X78" s="293"/>
      <c r="Y78" s="293"/>
      <c r="Z78" s="293"/>
      <c r="AA78" s="293"/>
      <c r="AB78" s="293"/>
      <c r="AC78" s="293"/>
      <c r="AD78" s="293"/>
      <c r="AE78" s="293"/>
      <c r="AF78" s="293"/>
      <c r="AG78" s="293"/>
      <c r="AH78" s="293"/>
      <c r="AI78" s="293"/>
      <c r="AJ78" s="293"/>
      <c r="AK78" s="293"/>
      <c r="AL78" s="293"/>
      <c r="AM78" s="293"/>
      <c r="AN78" s="293"/>
      <c r="AO78" s="293"/>
    </row>
    <row r="79" spans="1:93" ht="40.5" hidden="1" customHeight="1">
      <c r="A79" s="75"/>
      <c r="B79" s="277" t="s">
        <v>364</v>
      </c>
      <c r="C79" s="256" t="s">
        <v>361</v>
      </c>
      <c r="D79" s="75">
        <v>0</v>
      </c>
      <c r="E79" s="355">
        <v>0</v>
      </c>
      <c r="F79" s="69"/>
      <c r="G79" s="75"/>
      <c r="H79" s="69"/>
      <c r="I79" s="75"/>
      <c r="J79" s="75"/>
      <c r="K79" s="75"/>
      <c r="L79" s="75"/>
      <c r="M79" s="75"/>
      <c r="N79" s="75"/>
      <c r="O79" s="75"/>
      <c r="P79" s="269" t="e">
        <f>#REF!/#REF!%</f>
        <v>#REF!</v>
      </c>
      <c r="Q79" s="269" t="e">
        <f t="shared" si="8"/>
        <v>#DIV/0!</v>
      </c>
      <c r="R79" s="269" t="e">
        <f t="shared" si="9"/>
        <v>#DIV/0!</v>
      </c>
      <c r="S79" s="269" t="e">
        <f t="shared" si="10"/>
        <v>#DIV/0!</v>
      </c>
      <c r="T79" s="75"/>
      <c r="U79" s="304"/>
      <c r="V79" s="304"/>
      <c r="W79" s="304"/>
      <c r="X79" s="304"/>
      <c r="Y79" s="304"/>
      <c r="Z79" s="304"/>
      <c r="AA79" s="304"/>
      <c r="AB79" s="304"/>
      <c r="AC79" s="304"/>
      <c r="AD79" s="304"/>
      <c r="AE79" s="304"/>
      <c r="AF79" s="304"/>
      <c r="AG79" s="304"/>
      <c r="AH79" s="304"/>
      <c r="AI79" s="304"/>
      <c r="AJ79" s="304"/>
      <c r="AK79" s="304"/>
      <c r="AL79" s="304"/>
      <c r="AM79" s="304"/>
      <c r="AN79" s="304"/>
      <c r="AO79" s="304"/>
    </row>
  </sheetData>
  <mergeCells count="26">
    <mergeCell ref="AG6:AI6"/>
    <mergeCell ref="F6:F7"/>
    <mergeCell ref="G6:G7"/>
    <mergeCell ref="Q6:Q7"/>
    <mergeCell ref="P6:P7"/>
    <mergeCell ref="S6:S7"/>
    <mergeCell ref="U6:W6"/>
    <mergeCell ref="X6:Z6"/>
    <mergeCell ref="AA6:AC6"/>
    <mergeCell ref="AD6:AF6"/>
    <mergeCell ref="A1:B1"/>
    <mergeCell ref="A2:T2"/>
    <mergeCell ref="A3:AO3"/>
    <mergeCell ref="A5:A7"/>
    <mergeCell ref="B5:B7"/>
    <mergeCell ref="C5:C7"/>
    <mergeCell ref="D5:D7"/>
    <mergeCell ref="P5:S5"/>
    <mergeCell ref="AM6:AO6"/>
    <mergeCell ref="T5:T7"/>
    <mergeCell ref="U5:AO5"/>
    <mergeCell ref="E6:E7"/>
    <mergeCell ref="E5:G5"/>
    <mergeCell ref="H5:H7"/>
    <mergeCell ref="AJ6:AL6"/>
    <mergeCell ref="R6:R7"/>
  </mergeCells>
  <printOptions horizontalCentered="1"/>
  <pageMargins left="0.43307086614173229" right="0.43307086614173229" top="0.31496062992125984" bottom="0.31496062992125984" header="0.51181102362204722" footer="0.19685039370078741"/>
  <pageSetup paperSize="9" scale="55" orientation="portrait" verticalDpi="300" r:id="rId1"/>
  <headerFooter>
    <oddFooter>&amp;CPage &amp;P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W275"/>
  <sheetViews>
    <sheetView zoomScale="115" zoomScaleNormal="115" workbookViewId="0">
      <selection activeCell="E8" sqref="E8"/>
    </sheetView>
  </sheetViews>
  <sheetFormatPr defaultColWidth="9" defaultRowHeight="18.75"/>
  <cols>
    <col min="1" max="1" width="6.875" style="522" customWidth="1"/>
    <col min="2" max="2" width="48.125" style="522" customWidth="1"/>
    <col min="3" max="3" width="8.875" style="522" customWidth="1"/>
    <col min="4" max="4" width="10.25" style="522" customWidth="1"/>
    <col min="5" max="7" width="12.25" style="522" customWidth="1"/>
    <col min="8" max="8" width="12.25" style="522" hidden="1" customWidth="1"/>
    <col min="9" max="11" width="11" style="522" customWidth="1"/>
    <col min="12" max="12" width="9.75" style="522" customWidth="1"/>
    <col min="13" max="13" width="9.125" style="522" hidden="1" customWidth="1"/>
    <col min="14" max="16" width="10.25" style="522" hidden="1" customWidth="1"/>
    <col min="17" max="23" width="10.25" style="522" customWidth="1"/>
    <col min="24" max="16384" width="9" style="523"/>
  </cols>
  <sheetData>
    <row r="1" spans="1:13" ht="18" customHeight="1">
      <c r="A1" s="692" t="s">
        <v>365</v>
      </c>
      <c r="B1" s="692"/>
    </row>
    <row r="2" spans="1:13" ht="28.5" customHeight="1">
      <c r="A2" s="679" t="s">
        <v>673</v>
      </c>
      <c r="B2" s="679"/>
      <c r="C2" s="679"/>
      <c r="D2" s="679"/>
      <c r="E2" s="679"/>
      <c r="F2" s="679"/>
      <c r="G2" s="679"/>
      <c r="H2" s="679"/>
      <c r="I2" s="679"/>
      <c r="J2" s="679"/>
      <c r="K2" s="679"/>
      <c r="L2" s="679"/>
    </row>
    <row r="3" spans="1:13">
      <c r="A3" s="680" t="s">
        <v>693</v>
      </c>
      <c r="B3" s="680"/>
      <c r="C3" s="680"/>
      <c r="D3" s="680"/>
      <c r="E3" s="680"/>
      <c r="F3" s="680"/>
      <c r="G3" s="680"/>
      <c r="H3" s="680"/>
      <c r="I3" s="680"/>
      <c r="J3" s="680"/>
      <c r="K3" s="680"/>
      <c r="L3" s="680"/>
    </row>
    <row r="4" spans="1:13" ht="18.75" customHeight="1">
      <c r="A4" s="543"/>
      <c r="B4" s="543"/>
      <c r="C4" s="543"/>
      <c r="D4" s="543"/>
      <c r="E4" s="543"/>
      <c r="F4" s="543"/>
      <c r="G4" s="543"/>
      <c r="H4" s="543"/>
      <c r="I4" s="543"/>
      <c r="J4" s="543"/>
      <c r="K4" s="543"/>
      <c r="L4" s="543"/>
    </row>
    <row r="5" spans="1:13" ht="35.25" customHeight="1">
      <c r="A5" s="681" t="s">
        <v>1</v>
      </c>
      <c r="B5" s="681" t="s">
        <v>2</v>
      </c>
      <c r="C5" s="677" t="s">
        <v>366</v>
      </c>
      <c r="D5" s="677" t="s">
        <v>658</v>
      </c>
      <c r="E5" s="693" t="s">
        <v>641</v>
      </c>
      <c r="F5" s="694"/>
      <c r="G5" s="695"/>
      <c r="H5" s="677" t="s">
        <v>646</v>
      </c>
      <c r="I5" s="682" t="s">
        <v>5</v>
      </c>
      <c r="J5" s="682"/>
      <c r="K5" s="683"/>
      <c r="L5" s="677" t="s">
        <v>47</v>
      </c>
    </row>
    <row r="6" spans="1:13" ht="102" customHeight="1">
      <c r="A6" s="681"/>
      <c r="B6" s="681"/>
      <c r="C6" s="677"/>
      <c r="D6" s="677"/>
      <c r="E6" s="527" t="s">
        <v>7</v>
      </c>
      <c r="F6" s="527" t="s">
        <v>8</v>
      </c>
      <c r="G6" s="527" t="s">
        <v>9</v>
      </c>
      <c r="H6" s="696"/>
      <c r="I6" s="496" t="s">
        <v>663</v>
      </c>
      <c r="J6" s="496" t="s">
        <v>664</v>
      </c>
      <c r="K6" s="496" t="s">
        <v>666</v>
      </c>
      <c r="L6" s="677"/>
    </row>
    <row r="7" spans="1:13" ht="59.25" customHeight="1">
      <c r="A7" s="528">
        <v>1</v>
      </c>
      <c r="B7" s="563" t="s">
        <v>367</v>
      </c>
      <c r="C7" s="528" t="s">
        <v>21</v>
      </c>
      <c r="D7" s="564">
        <v>100</v>
      </c>
      <c r="E7" s="564">
        <v>100</v>
      </c>
      <c r="F7" s="564">
        <v>100</v>
      </c>
      <c r="G7" s="564">
        <v>100</v>
      </c>
      <c r="H7" s="564"/>
      <c r="I7" s="483"/>
      <c r="J7" s="483"/>
      <c r="K7" s="481"/>
      <c r="L7" s="565"/>
    </row>
    <row r="8" spans="1:13" ht="60" customHeight="1">
      <c r="A8" s="528"/>
      <c r="B8" s="563" t="s">
        <v>368</v>
      </c>
      <c r="C8" s="528" t="s">
        <v>21</v>
      </c>
      <c r="D8" s="564">
        <v>100</v>
      </c>
      <c r="E8" s="564">
        <v>100</v>
      </c>
      <c r="F8" s="564">
        <v>100</v>
      </c>
      <c r="G8" s="564">
        <v>100</v>
      </c>
      <c r="H8" s="564"/>
      <c r="I8" s="483"/>
      <c r="J8" s="483"/>
      <c r="K8" s="481"/>
      <c r="L8" s="545"/>
    </row>
    <row r="9" spans="1:13" ht="51.75" hidden="1" customHeight="1">
      <c r="A9" s="528">
        <v>2</v>
      </c>
      <c r="B9" s="563" t="s">
        <v>369</v>
      </c>
      <c r="C9" s="528" t="s">
        <v>298</v>
      </c>
      <c r="D9" s="566">
        <v>12968</v>
      </c>
      <c r="E9" s="566">
        <v>13200</v>
      </c>
      <c r="F9" s="567">
        <v>13018</v>
      </c>
      <c r="G9" s="567">
        <v>13200</v>
      </c>
      <c r="H9" s="566"/>
      <c r="I9" s="483"/>
      <c r="J9" s="483"/>
      <c r="K9" s="481"/>
      <c r="L9" s="568"/>
    </row>
    <row r="10" spans="1:13" ht="51.75" customHeight="1">
      <c r="A10" s="528">
        <v>2</v>
      </c>
      <c r="B10" s="529" t="s">
        <v>370</v>
      </c>
      <c r="C10" s="528" t="s">
        <v>21</v>
      </c>
      <c r="D10" s="564">
        <v>100</v>
      </c>
      <c r="E10" s="569">
        <v>100</v>
      </c>
      <c r="F10" s="569">
        <v>100</v>
      </c>
      <c r="G10" s="569">
        <v>100</v>
      </c>
      <c r="H10" s="569"/>
      <c r="I10" s="483"/>
      <c r="J10" s="483"/>
      <c r="K10" s="481"/>
      <c r="L10" s="568"/>
    </row>
    <row r="11" spans="1:13" ht="51.75" hidden="1" customHeight="1">
      <c r="A11" s="528">
        <v>3</v>
      </c>
      <c r="B11" s="563" t="s">
        <v>371</v>
      </c>
      <c r="C11" s="528" t="s">
        <v>28</v>
      </c>
      <c r="D11" s="570">
        <v>43596</v>
      </c>
      <c r="E11" s="571"/>
      <c r="F11" s="566"/>
      <c r="G11" s="566"/>
      <c r="H11" s="566"/>
      <c r="I11" s="483"/>
      <c r="J11" s="483"/>
      <c r="K11" s="481"/>
      <c r="L11" s="572"/>
      <c r="M11" s="523"/>
    </row>
    <row r="12" spans="1:13" ht="51.75" customHeight="1">
      <c r="A12" s="528"/>
      <c r="B12" s="573" t="s">
        <v>372</v>
      </c>
      <c r="C12" s="528" t="s">
        <v>21</v>
      </c>
      <c r="D12" s="564">
        <v>100</v>
      </c>
      <c r="E12" s="574">
        <v>100</v>
      </c>
      <c r="F12" s="574">
        <v>100</v>
      </c>
      <c r="G12" s="574">
        <v>100</v>
      </c>
      <c r="H12" s="574"/>
      <c r="I12" s="483"/>
      <c r="J12" s="483"/>
      <c r="K12" s="481"/>
      <c r="L12" s="575"/>
      <c r="M12" s="576" t="s">
        <v>373</v>
      </c>
    </row>
    <row r="13" spans="1:13" ht="51.75" customHeight="1">
      <c r="A13" s="528"/>
      <c r="B13" s="573" t="s">
        <v>374</v>
      </c>
      <c r="C13" s="528" t="s">
        <v>21</v>
      </c>
      <c r="D13" s="577">
        <v>70.785254773818025</v>
      </c>
      <c r="E13" s="569">
        <v>72.5</v>
      </c>
      <c r="F13" s="569">
        <v>72.5</v>
      </c>
      <c r="G13" s="569">
        <v>72.5</v>
      </c>
      <c r="H13" s="569"/>
      <c r="I13" s="483"/>
      <c r="J13" s="483"/>
      <c r="K13" s="481"/>
      <c r="L13" s="568"/>
      <c r="M13" s="576" t="s">
        <v>698</v>
      </c>
    </row>
    <row r="14" spans="1:13" ht="57" customHeight="1">
      <c r="A14" s="528">
        <v>3</v>
      </c>
      <c r="B14" s="563" t="s">
        <v>375</v>
      </c>
      <c r="C14" s="528"/>
      <c r="D14" s="528"/>
      <c r="E14" s="578"/>
      <c r="F14" s="578"/>
      <c r="G14" s="578"/>
      <c r="H14" s="578"/>
      <c r="I14" s="483"/>
      <c r="J14" s="483"/>
      <c r="K14" s="481"/>
      <c r="L14" s="545"/>
    </row>
    <row r="15" spans="1:13" ht="57" customHeight="1">
      <c r="A15" s="528"/>
      <c r="B15" s="563" t="s">
        <v>376</v>
      </c>
      <c r="C15" s="528" t="s">
        <v>377</v>
      </c>
      <c r="D15" s="564">
        <v>35</v>
      </c>
      <c r="E15" s="564">
        <v>100</v>
      </c>
      <c r="F15" s="564">
        <v>100</v>
      </c>
      <c r="G15" s="564">
        <v>100</v>
      </c>
      <c r="H15" s="564"/>
      <c r="I15" s="483"/>
      <c r="J15" s="483"/>
      <c r="K15" s="481"/>
      <c r="L15" s="545"/>
    </row>
    <row r="16" spans="1:13" ht="57" customHeight="1">
      <c r="A16" s="528"/>
      <c r="B16" s="529" t="s">
        <v>378</v>
      </c>
      <c r="C16" s="528" t="s">
        <v>377</v>
      </c>
      <c r="D16" s="564">
        <v>35</v>
      </c>
      <c r="E16" s="564">
        <v>100</v>
      </c>
      <c r="F16" s="564">
        <v>100</v>
      </c>
      <c r="G16" s="564">
        <v>100</v>
      </c>
      <c r="H16" s="564"/>
      <c r="I16" s="483"/>
      <c r="J16" s="483"/>
      <c r="K16" s="481"/>
      <c r="L16" s="545"/>
    </row>
    <row r="17" spans="1:12" ht="57" customHeight="1">
      <c r="A17" s="528"/>
      <c r="B17" s="529" t="s">
        <v>379</v>
      </c>
      <c r="C17" s="528" t="s">
        <v>377</v>
      </c>
      <c r="D17" s="564">
        <v>35</v>
      </c>
      <c r="E17" s="564">
        <v>100</v>
      </c>
      <c r="F17" s="564">
        <v>100</v>
      </c>
      <c r="G17" s="564">
        <v>100</v>
      </c>
      <c r="H17" s="564"/>
      <c r="I17" s="483"/>
      <c r="J17" s="483"/>
      <c r="K17" s="481"/>
      <c r="L17" s="545"/>
    </row>
    <row r="18" spans="1:12" ht="57" customHeight="1">
      <c r="A18" s="528">
        <v>5</v>
      </c>
      <c r="B18" s="563" t="s">
        <v>380</v>
      </c>
      <c r="C18" s="528" t="s">
        <v>21</v>
      </c>
      <c r="D18" s="545">
        <v>96.2</v>
      </c>
      <c r="E18" s="545">
        <v>96.5</v>
      </c>
      <c r="F18" s="545"/>
      <c r="G18" s="545">
        <v>96.5</v>
      </c>
      <c r="H18" s="545"/>
      <c r="I18" s="483"/>
      <c r="J18" s="483"/>
      <c r="K18" s="481"/>
      <c r="L18" s="545"/>
    </row>
    <row r="19" spans="1:12" ht="57" customHeight="1">
      <c r="A19" s="528"/>
      <c r="B19" s="529" t="s">
        <v>381</v>
      </c>
      <c r="C19" s="528" t="s">
        <v>21</v>
      </c>
      <c r="D19" s="545">
        <v>96.2</v>
      </c>
      <c r="E19" s="545">
        <v>96.5</v>
      </c>
      <c r="F19" s="545"/>
      <c r="G19" s="545">
        <v>96.5</v>
      </c>
      <c r="H19" s="545"/>
      <c r="I19" s="483"/>
      <c r="J19" s="483"/>
      <c r="K19" s="481"/>
      <c r="L19" s="545"/>
    </row>
    <row r="275" ht="24.75" customHeight="1"/>
  </sheetData>
  <mergeCells count="11">
    <mergeCell ref="L5:L6"/>
    <mergeCell ref="A1:B1"/>
    <mergeCell ref="A2:L2"/>
    <mergeCell ref="A3:L3"/>
    <mergeCell ref="A5:A6"/>
    <mergeCell ref="B5:B6"/>
    <mergeCell ref="C5:C6"/>
    <mergeCell ref="D5:D6"/>
    <mergeCell ref="I5:K5"/>
    <mergeCell ref="E5:G5"/>
    <mergeCell ref="H5:H6"/>
  </mergeCells>
  <printOptions horizontalCentered="1"/>
  <pageMargins left="0.51181102362204722" right="0.51181102362204722" top="0.27559055118110237" bottom="0.23622047244094491" header="0.51181102362204722" footer="0.19685039370078741"/>
  <pageSetup paperSize="9" scale="55" orientation="portrait" verticalDpi="300" r:id="rId1"/>
  <headerFooter>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1 CTCY</vt:lpstr>
      <vt:lpstr>2 NN LN TS</vt:lpstr>
      <vt:lpstr>3 CN XD</vt:lpstr>
      <vt:lpstr>4 TM DV</vt:lpstr>
      <vt:lpstr>5 VT</vt:lpstr>
      <vt:lpstr>6 KTTT</vt:lpstr>
      <vt:lpstr>7 LĐTBXH</vt:lpstr>
      <vt:lpstr>8 TNMT</vt:lpstr>
      <vt:lpstr>9 DS-KHHGD </vt:lpstr>
      <vt:lpstr>10 Y TẾ</vt:lpstr>
      <vt:lpstr>11 GDĐT</vt:lpstr>
      <vt:lpstr>12 VHTT</vt:lpstr>
      <vt:lpstr>13 TTTT</vt:lpstr>
      <vt:lpstr>Sheet1</vt:lpstr>
      <vt:lpstr>'1 CTCY'!Print_Area</vt:lpstr>
      <vt:lpstr>'1 CTCY'!Print_Titles</vt:lpstr>
      <vt:lpstr>'10 Y TẾ'!Print_Titles</vt:lpstr>
      <vt:lpstr>'11 GDĐT'!Print_Titles</vt:lpstr>
      <vt:lpstr>'12 VHTT'!Print_Titles</vt:lpstr>
      <vt:lpstr>'13 TTTT'!Print_Titles</vt:lpstr>
      <vt:lpstr>'2 NN LN TS'!Print_Titles</vt:lpstr>
      <vt:lpstr>'4 TM DV'!Print_Titles</vt:lpstr>
      <vt:lpstr>'7 LĐTBXH'!Print_Titles</vt:lpstr>
      <vt:lpstr>'8 TNMT'!Print_Titles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2025-06-17T03:43:13Z</dcterms:modified>
</cp:coreProperties>
</file>